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11460" activeTab="0"/>
  </bookViews>
  <sheets>
    <sheet name="2012 rugsėjis" sheetId="1" r:id="rId1"/>
  </sheets>
  <definedNames/>
  <calcPr fullCalcOnLoad="1"/>
</workbook>
</file>

<file path=xl/sharedStrings.xml><?xml version="1.0" encoding="utf-8"?>
<sst xmlns="http://schemas.openxmlformats.org/spreadsheetml/2006/main" count="941" uniqueCount="735">
  <si>
    <t>Nr.</t>
  </si>
  <si>
    <t>Pastatų grupės pagal šilumos suvartojimą</t>
  </si>
  <si>
    <t>Adresas</t>
  </si>
  <si>
    <t>Butų sk.</t>
  </si>
  <si>
    <t>Butų 
plotas</t>
  </si>
  <si>
    <t>vnt.</t>
  </si>
  <si>
    <t>metai</t>
  </si>
  <si>
    <t>MWh</t>
  </si>
  <si>
    <t>Namo plotas</t>
  </si>
  <si>
    <t>kWh/mėn./butui</t>
  </si>
  <si>
    <t>Šilumos norminis suvartojimas pagal butų karšto vandens skaitiklių rodmenų deklaravimą</t>
  </si>
  <si>
    <t xml:space="preserve">Šilumos norminis suvartojimas pagal įvadinį šalto vandens skaitiklį, </t>
  </si>
  <si>
    <t>t.sk karšto vandens temperatūros palaikymui vadovaujantis butų deklaruotais suvartotais KV kiekiais (I-P)</t>
  </si>
  <si>
    <t>t.sk karšto vandens temperatūros palaikymui vadovaujantis įvadinio šalto vandens skaitiklio rodmenimis (I-N)</t>
  </si>
  <si>
    <t>t.sk karšto vandens temperatūros palaikymui pagal normas</t>
  </si>
  <si>
    <t>Suvartotas šilumos  kiekis pagal įvadinio apskaitos prietaiso rodmenis</t>
  </si>
  <si>
    <t>Suvartoto karšto 
vandens kiekis pagal butų deklaravimą</t>
  </si>
  <si>
    <t>Daugiabučio namo suvartotos šilumos ir vandens kiekiai</t>
  </si>
  <si>
    <t>Šilumos kiekis k.v. temperatūros palaikymui, kiekis (kWh) 1 butui per mėn.  (gyvatukas)</t>
  </si>
  <si>
    <r>
      <t xml:space="preserve">Šilumos kiekis k.v. temperatūros palaikymui, kiekis (kWh) 1 butui per mėn. </t>
    </r>
    <r>
      <rPr>
        <sz val="8"/>
        <color indexed="10"/>
        <rFont val="Arial"/>
        <family val="2"/>
      </rPr>
      <t xml:space="preserve"> (gyvatukas) pagal normas </t>
    </r>
  </si>
  <si>
    <t>Karšto vandens tiekėjo netektys dėl karšto vandens temperatūros palaikymo 
(L-J)</t>
  </si>
  <si>
    <t>Karšto vandens tiekėjo netektys dėl "nepaskirstytos" šilumos (N-P)</t>
  </si>
  <si>
    <t xml:space="preserve">Karšto vandens tiekėjo netektys dėl "nepaskirstyto geriamojo vandens (KV), (O-M)
</t>
  </si>
  <si>
    <r>
      <t>m</t>
    </r>
    <r>
      <rPr>
        <i/>
        <vertAlign val="superscript"/>
        <sz val="8"/>
        <rFont val="Arial"/>
        <family val="2"/>
      </rPr>
      <t>2</t>
    </r>
  </si>
  <si>
    <r>
      <t>m</t>
    </r>
    <r>
      <rPr>
        <i/>
        <vertAlign val="superscript"/>
        <sz val="8"/>
        <rFont val="Arial"/>
        <family val="2"/>
      </rPr>
      <t>3</t>
    </r>
  </si>
  <si>
    <t>I. Daugiabučiai namai, kuriuose suvartotas šilumos kiekis „cirkuliacijai“ yra mažesnis už norminį</t>
  </si>
  <si>
    <t>II. Daugiabučiai namai, kuriuose suvartotas šilumos kiekis „cirkuliacijai“ yra artimas norminiam</t>
  </si>
  <si>
    <t>IV. Daugiabučiai namai, kuriuose suvartotas šilumos kiekis „cirkuliacijai“ yra didesnis už norminį, kuomet šilumos kiekis suvartotas su karštu vandeniu paskaičiuojamas pagal įvadinio geriamojo vandens skaitiklio rodmenis</t>
  </si>
  <si>
    <t xml:space="preserve">t.sk. karštam vandeniui ruošti ir jo temp. palaikymui
</t>
  </si>
  <si>
    <t>Šalto vandens suvartojimas karštam vandeniui ruošti pagal įvadinį skaitiklį,</t>
  </si>
  <si>
    <t>Statybos metai</t>
  </si>
  <si>
    <r>
      <t xml:space="preserve">Šilumos kiekis k.v. temperatūros palaikymui, kiekis (kWh) 1 butui per mėn. </t>
    </r>
    <r>
      <rPr>
        <sz val="8"/>
        <color indexed="10"/>
        <rFont val="Arial"/>
        <family val="2"/>
      </rPr>
      <t xml:space="preserve"> (gyvatukas) priskaičiuotinas pagal K stulpelio poziciją (pagal įvadinio šalto vandens skaitiklio rodmenis)</t>
    </r>
  </si>
  <si>
    <r>
      <t xml:space="preserve">Šilumos kiekis k.v. temperatūros palaikymui, kiekis (kWh) 1 butui per mėn. </t>
    </r>
    <r>
      <rPr>
        <sz val="8"/>
        <color indexed="10"/>
        <rFont val="Arial"/>
        <family val="2"/>
      </rPr>
      <t xml:space="preserve"> (gyvatukas) priskaičiuotinas pagal L stulpelio poziciją (pagal deklaruotus butuose suvartoto KV kiekius)</t>
    </r>
  </si>
  <si>
    <t>Jonyno 17, Alytus</t>
  </si>
  <si>
    <t>Kaštonų 14, Alytus</t>
  </si>
  <si>
    <t>Kaštonų 21, Alytus</t>
  </si>
  <si>
    <t>Statybininkų 31, Alytus</t>
  </si>
  <si>
    <t>Statybininkų 35, Alytus</t>
  </si>
  <si>
    <t>Statybininkų 69, Alytus</t>
  </si>
  <si>
    <t>Vingio 29, Alytus</t>
  </si>
  <si>
    <t>Vingio 3, Alytus</t>
  </si>
  <si>
    <t>Vingio 9, Alytus</t>
  </si>
  <si>
    <t>Jazminų 4, Alytus</t>
  </si>
  <si>
    <t>Jonyno 21, Alytus</t>
  </si>
  <si>
    <t>Jurgiškių 25, Alytus</t>
  </si>
  <si>
    <t>Jurgiškių 41, Alytus</t>
  </si>
  <si>
    <t>Kalniškės 21, Alytus</t>
  </si>
  <si>
    <t>Naujoji 28, Alytus</t>
  </si>
  <si>
    <t>Naujoji 42, Alytus</t>
  </si>
  <si>
    <t>Šaltinių 4, Alytus</t>
  </si>
  <si>
    <t>Aukštakalnio 12, Alytus</t>
  </si>
  <si>
    <t>Aukštakalnio 26, Alytus</t>
  </si>
  <si>
    <t>Aukštakalnio 30, Alytus</t>
  </si>
  <si>
    <t>Jaunimo 8, Alytus</t>
  </si>
  <si>
    <t>Likiškėlių 32B, Alytus</t>
  </si>
  <si>
    <t>Miklusėnų 27, Alytus</t>
  </si>
  <si>
    <t>Statybininkų 62, Alytus</t>
  </si>
  <si>
    <t>Vingio 13, Alytus</t>
  </si>
  <si>
    <t>Kalniškės 13, Alytus</t>
  </si>
  <si>
    <t>Kalniškės 23, Alytus</t>
  </si>
  <si>
    <t>Kernavės 4, Alytus</t>
  </si>
  <si>
    <t>Ligoninės 2, Alytus</t>
  </si>
  <si>
    <t>Likiškėlių 34, Alytus</t>
  </si>
  <si>
    <t>Likiškėlių 82, Alytus</t>
  </si>
  <si>
    <t>Likiškėlių 92, Alytus</t>
  </si>
  <si>
    <t>Likiškėlių 94, Alytus</t>
  </si>
  <si>
    <t>Statybininklų 61, Alytus</t>
  </si>
  <si>
    <t>Mokolų 51, Marijampolė</t>
  </si>
  <si>
    <t>Kosmonautų 12, Marijampolė</t>
  </si>
  <si>
    <t>Kauno 92, Marijampolė</t>
  </si>
  <si>
    <t>Kokolos 3, Marijampolė</t>
  </si>
  <si>
    <t>Vytauto 13, Marijampolė</t>
  </si>
  <si>
    <t>Kretingos 51a, Palanga</t>
  </si>
  <si>
    <t>Bangų 13, Palanga</t>
  </si>
  <si>
    <t>Druskininkų 7a, Palanga</t>
  </si>
  <si>
    <t>Saulėtekio 12/10, Palanga</t>
  </si>
  <si>
    <t>Saulėtekio 16/14, Palanga</t>
  </si>
  <si>
    <t>Saulėtekio 18, Palanga</t>
  </si>
  <si>
    <t>Medvalakio 17, Palanga</t>
  </si>
  <si>
    <t>Sodų 18, Palanga</t>
  </si>
  <si>
    <t>Sodų 38, Palanga</t>
  </si>
  <si>
    <t>Žuvėdrų 6, Palanga</t>
  </si>
  <si>
    <t>Sodų 28, Palanga</t>
  </si>
  <si>
    <t>Taikos 13, Palanga</t>
  </si>
  <si>
    <t>Taikos 15, Palanga</t>
  </si>
  <si>
    <t>Vytauto 132, Palanga</t>
  </si>
  <si>
    <t>Janonio 28, Palanga</t>
  </si>
  <si>
    <t>Ganyklų 11, Palanga</t>
  </si>
  <si>
    <t>Vytauto 156, Palanga</t>
  </si>
  <si>
    <t>Druskininkų 10, Palanga</t>
  </si>
  <si>
    <t>Druskininkų 6, Palanga</t>
  </si>
  <si>
    <t>Ganyklų 19, Palanga</t>
  </si>
  <si>
    <t>Druskininkų 1, Palanga</t>
  </si>
  <si>
    <t>Žvejų 42, Palanga</t>
  </si>
  <si>
    <t>Klaipėdos 62, Palanga</t>
  </si>
  <si>
    <t>Vytauto 81, Palanga</t>
  </si>
  <si>
    <t>Jūratės 26, Palanga</t>
  </si>
  <si>
    <t>Jūratės 28, Palanga</t>
  </si>
  <si>
    <t>Ganyklų 29, Palanga</t>
  </si>
  <si>
    <t>Ganyklų 37, Palanga</t>
  </si>
  <si>
    <t>Ganyklų 41, Palanga</t>
  </si>
  <si>
    <t>Kastyčio 38, Palanga</t>
  </si>
  <si>
    <t>Ganyklų 59, Palanga</t>
  </si>
  <si>
    <t>Oškinio 8, Palanga</t>
  </si>
  <si>
    <t>Dariaus ir Girėno 15, Telšiai</t>
  </si>
  <si>
    <t>Dariaus ir Girėno 13, Telšiai</t>
  </si>
  <si>
    <t>Taikos 5, Telšiai</t>
  </si>
  <si>
    <t>Masčio 54, Telšiai</t>
  </si>
  <si>
    <t>Lygumų 49, Telšiai</t>
  </si>
  <si>
    <t>Daukanto 1, Telšiai</t>
  </si>
  <si>
    <t>Lygumų 58, Telšiai</t>
  </si>
  <si>
    <t>Saulėtekio 7, Telšiai</t>
  </si>
  <si>
    <t>Lygumų 54, Telšiai</t>
  </si>
  <si>
    <t>Respublikos 8, Telšiai</t>
  </si>
  <si>
    <t>KĘSTUČIO 11 VILKAVIŠKIS</t>
  </si>
  <si>
    <t>AUŠROS 2 VILKAVIŠKIS</t>
  </si>
  <si>
    <t>STATYBININKU 7 VILKAVIŠKIS</t>
  </si>
  <si>
    <t>S.NERIES 31B VILKAVIŠKIS</t>
  </si>
  <si>
    <t>KĘSTUČIO 10 VILKAVIŠKIS</t>
  </si>
  <si>
    <t>Vėjo 26b, Biržai</t>
  </si>
  <si>
    <t>Rinkuškių 49, Biržai</t>
  </si>
  <si>
    <t>Vilniaus 4, Biržai</t>
  </si>
  <si>
    <t>Vytauto 24, Biržai</t>
  </si>
  <si>
    <t>Vilniaus 39a, Biržai</t>
  </si>
  <si>
    <t>Respublikos 58, Biržai</t>
  </si>
  <si>
    <t>Vilniaus 77b, Biržai</t>
  </si>
  <si>
    <t>Rinkuškių 47, Biržai</t>
  </si>
  <si>
    <t>Rinkuškių 51, Biržai</t>
  </si>
  <si>
    <t>Rinkuškių 47a, Biržai</t>
  </si>
  <si>
    <t>Vilniaus 56, Biržai</t>
  </si>
  <si>
    <t>Kęstučio 4, Biržai</t>
  </si>
  <si>
    <t>Vilniaus 6, Biržai</t>
  </si>
  <si>
    <t>Vilniaus 92, Biržai</t>
  </si>
  <si>
    <t>Vilniaus 93a, Biržai</t>
  </si>
  <si>
    <t>Rinkuškių 22, Biržai</t>
  </si>
  <si>
    <t>Respublikos 62, Biržai</t>
  </si>
  <si>
    <t>Vytauto 33, Biržai</t>
  </si>
  <si>
    <t>Rotušės 7, Biržai</t>
  </si>
  <si>
    <t>Kilučių 11, Biržai</t>
  </si>
  <si>
    <t>Rotušės 5, Biržai</t>
  </si>
  <si>
    <t>Basanavičiaus 18, Biržai</t>
  </si>
  <si>
    <t>Vytauto 14a, Biržai</t>
  </si>
  <si>
    <t>Kęstučio 2, Biržai</t>
  </si>
  <si>
    <t>Vytauto 7, Biržai</t>
  </si>
  <si>
    <t>Rotušės 19, Biržai</t>
  </si>
  <si>
    <t>Rotušės 1, Biržai</t>
  </si>
  <si>
    <t>Vytauto 6, Biržai</t>
  </si>
  <si>
    <t>iki 1992</t>
  </si>
  <si>
    <t>Molainių g. 8  (renov.), Panevėžys</t>
  </si>
  <si>
    <t>Klaipėdos g. 98 (renov.), Panevėžys</t>
  </si>
  <si>
    <t>po 1992</t>
  </si>
  <si>
    <t>Kranto g. 47 (renov.), Panevėžys</t>
  </si>
  <si>
    <t>Tulpių g. 21 (renov.), Panevėžys</t>
  </si>
  <si>
    <t>Nevėžio g. 40B (renov.), Panevėžys</t>
  </si>
  <si>
    <t>Basanavičiaus g. 66 (renov.), Panevėžys</t>
  </si>
  <si>
    <t>Molainių g. 26 (renov.), Panevėžys</t>
  </si>
  <si>
    <t>Statybininkų g. 13 (renov.), Panevėžys</t>
  </si>
  <si>
    <t>Klaipėdos g. 126, Panevėžys</t>
  </si>
  <si>
    <t>Kniaudiškių g. 69, Panevėžys</t>
  </si>
  <si>
    <t>Parko g. 21, Panevėžys</t>
  </si>
  <si>
    <t>Projektuotojų g. 41, Panevėžys</t>
  </si>
  <si>
    <t>Žemaičių g. 20, Panevėžys</t>
  </si>
  <si>
    <t>Statybininkų g. 54, Panevėžys</t>
  </si>
  <si>
    <t>Ramygalos g. 57, Panevėžys</t>
  </si>
  <si>
    <t>Sodų g. 26, Panevėžys</t>
  </si>
  <si>
    <t>Kniaudiškių g. 8, Panevėžys</t>
  </si>
  <si>
    <t>Marijonų g. 43, Panevėžys</t>
  </si>
  <si>
    <t>Vilniaus g. 16, Panevėžys</t>
  </si>
  <si>
    <t>Sodų g. 50, Panevėžys</t>
  </si>
  <si>
    <t>Staniūnų g. 89, Panevėžys</t>
  </si>
  <si>
    <t>Laisvės 7, Panevėžys</t>
  </si>
  <si>
    <t>Nevėžio g. 24, Panevėžys</t>
  </si>
  <si>
    <t>Beržų g. 47, Panevėžys</t>
  </si>
  <si>
    <t>Žemaičių g. 30, Panevėžys</t>
  </si>
  <si>
    <t>Beržų g. 55, Panevėžys</t>
  </si>
  <si>
    <t>Kniaudiškių g. 19, Panevėžys</t>
  </si>
  <si>
    <t>Ramygalos g. 48, Panevėžys</t>
  </si>
  <si>
    <t>Nemuno g. 80, Panevėžys</t>
  </si>
  <si>
    <t>Aukštaičių g. 84, Panevėžys</t>
  </si>
  <si>
    <t>Ramygalos g. 15, Panevėžys</t>
  </si>
  <si>
    <t>Marijonų g. 41, Panevėžys</t>
  </si>
  <si>
    <t>Kniaudiškių g. 10, Panevėžys</t>
  </si>
  <si>
    <t>Dainavos g. 29, Panevėžys</t>
  </si>
  <si>
    <t>Laisvės 4, Panevėžys</t>
  </si>
  <si>
    <t>Ukmergės g. 47, Panevėžys</t>
  </si>
  <si>
    <t>A. Vaišvilos 31 (renov.), Plungė</t>
  </si>
  <si>
    <t>A. Vaišvilos 23 (renov.), Plungė</t>
  </si>
  <si>
    <t>A. Vaišvilos 9 ( renov.), Plungė</t>
  </si>
  <si>
    <t>A. Jucio 12, Plungė</t>
  </si>
  <si>
    <t>V. Mačernio 16, Plungė</t>
  </si>
  <si>
    <t>V. Mačernio 51, Plungė</t>
  </si>
  <si>
    <t>J.T. Vaižganto 96 (renov.), Plungė</t>
  </si>
  <si>
    <t>V. Mačernio 47, Plungė</t>
  </si>
  <si>
    <t>V. Mačernio 10, Plungė</t>
  </si>
  <si>
    <t>V. Mačernio 12 (dal.ren.), Plungė</t>
  </si>
  <si>
    <t>A. Jucio 20, Plungė</t>
  </si>
  <si>
    <t>V. Mačernio 8, Plungė</t>
  </si>
  <si>
    <t>A. Vaišvilos 27, Plungė</t>
  </si>
  <si>
    <t>A. Jucio 46, Plungė</t>
  </si>
  <si>
    <t>A. Jucio 28, Plungė</t>
  </si>
  <si>
    <t>V. Mačernio 6, Plungė</t>
  </si>
  <si>
    <t>J.T. Vaižganto 85, Plungė</t>
  </si>
  <si>
    <t>A. Jucio 10, Plungė</t>
  </si>
  <si>
    <t>Vytauto 32, Prienai</t>
  </si>
  <si>
    <t>LELIJŲ 7, Birštonas</t>
  </si>
  <si>
    <t>Gedimino g. 127, Kaišiadorys</t>
  </si>
  <si>
    <t>Gedimino g. 125, Kaišiadorys</t>
  </si>
  <si>
    <t>Gedimino g. 89, Kaišiadorys</t>
  </si>
  <si>
    <t>Draugystės 21, Marijampolė</t>
  </si>
  <si>
    <t>Mokolų 75, Marijampolė</t>
  </si>
  <si>
    <t>Vytauto 20, Marijampolė</t>
  </si>
  <si>
    <t>Mokolų 37, Marijampolė</t>
  </si>
  <si>
    <t>Liepų 7, Rainiai</t>
  </si>
  <si>
    <t>LAUKO 44 VILKAVIŠKIS</t>
  </si>
  <si>
    <t>KĘSTUČIO 8 VILKAVIŠKIS</t>
  </si>
  <si>
    <t>Vytauto 51, Biržai</t>
  </si>
  <si>
    <t>LIEPŲ 2A, DRUSKININKAI</t>
  </si>
  <si>
    <t>DRUSKININKŲ 23, DRUSKININKAI</t>
  </si>
  <si>
    <t>DRUSKININKŲ 9, DRUSKININKAI</t>
  </si>
  <si>
    <t>JAUNYSTĖS 12, DRUSKININKAI</t>
  </si>
  <si>
    <t>ŠILTNAMIŲ 30, DRUSKININKAI</t>
  </si>
  <si>
    <t>LIŠKIAVOS 23, DRUSKININKAI</t>
  </si>
  <si>
    <t>ATEITIES 16, DRUSKININKAI</t>
  </si>
  <si>
    <t>GARDINO 33, DRUSKININKAI</t>
  </si>
  <si>
    <t>ATEITIES 2, DRUSKININKAI</t>
  </si>
  <si>
    <t>GARDINO 41, DRUSKININKAI</t>
  </si>
  <si>
    <t>Statybininkų g. 3  (renov.), Panevėžys</t>
  </si>
  <si>
    <t>Kosmonautų g. 3, Panevėžys</t>
  </si>
  <si>
    <t>Basanavičiaus g. 50, Anykščiai</t>
  </si>
  <si>
    <t>Basanavičiaus g. 48, Anykščiai</t>
  </si>
  <si>
    <t>Basanavičiaus g. 60, Anykščiai</t>
  </si>
  <si>
    <t>J. Biliūno g. 10, Anykščiai</t>
  </si>
  <si>
    <t>J. Biliūno g. 20, Anykščiai</t>
  </si>
  <si>
    <t>Statybininkų g. 21, Anykščiai</t>
  </si>
  <si>
    <t>Statybininkų g. 19, Anykščiai</t>
  </si>
  <si>
    <t>SRUOGOS 8, Birštonas</t>
  </si>
  <si>
    <t>Gedimino g. 95, Kaišiadorys</t>
  </si>
  <si>
    <t>Girelės g. 43, Kaišiadorys</t>
  </si>
  <si>
    <t>Gedimino g. 93, Kaišiadorys</t>
  </si>
  <si>
    <t>J. Basanavičiaus g. 3, Kaišiadorys</t>
  </si>
  <si>
    <t>J. Basanavičiaus g. 7, Kaišiadorys</t>
  </si>
  <si>
    <t>Gedimino g. 111, Kaišiadorys</t>
  </si>
  <si>
    <t>Gedimino g. 100, Kaišiadorys</t>
  </si>
  <si>
    <t>Gedimino g. 90, Kaišiadorys</t>
  </si>
  <si>
    <t>Jurgiškių 63, Alytus</t>
  </si>
  <si>
    <t>Draugystės 1, Marijampolė</t>
  </si>
  <si>
    <t>R.Juknevičiaus 3, Marijampolė</t>
  </si>
  <si>
    <t>R.Juknevičiaus 50, Marijampolė</t>
  </si>
  <si>
    <t>Vilniaus 20, Telšiai</t>
  </si>
  <si>
    <t>Žemaitės 26, Telšiai</t>
  </si>
  <si>
    <t>Rambyno 20, Telšiai</t>
  </si>
  <si>
    <t>LAUKO 48 VILKAVIŠKIS</t>
  </si>
  <si>
    <t>VIENYBĖS 72 VILKAVIŠKIS</t>
  </si>
  <si>
    <t>NEPRIKLAUSOMYBĖS 60 VILKAVIŠKIS</t>
  </si>
  <si>
    <t>NEPRIKLAUSOMYBĖS 80 VILKAVIŠKIS</t>
  </si>
  <si>
    <t>NEPRIKLAUSOMYBĖS 70 VILKAVIŠKIS</t>
  </si>
  <si>
    <t>Žemaitės   45, Kelmė</t>
  </si>
  <si>
    <t>JAUNYSTĖS 10, DRUSKININKAI</t>
  </si>
  <si>
    <t>ATEITIES 12, DRUSKININKAI</t>
  </si>
  <si>
    <t>VYTAUTO 22, DRUSKININKAI</t>
  </si>
  <si>
    <t>LIŠKIAVOS 5, DRUSKININKAI</t>
  </si>
  <si>
    <t>Parko g. 75, Panevėžys</t>
  </si>
  <si>
    <t>Laisvės a.3/14, Prienai</t>
  </si>
  <si>
    <t>J. Biliūno g. 8, Anykščiai</t>
  </si>
  <si>
    <t>Statybininkų g. 23, Anykščiai</t>
  </si>
  <si>
    <t>JAUNIMO 19, Birštonas</t>
  </si>
  <si>
    <t>DARIAUS IR GIR.  7, Birštonas</t>
  </si>
  <si>
    <t>DAR. IR GIR.23AII, Birštonas</t>
  </si>
  <si>
    <t>KĘSTUČIO 27 II L., Birštonas</t>
  </si>
  <si>
    <t>M. Petrausko g. 4, Ignalina</t>
  </si>
  <si>
    <t>Ateities g. 6, Ignalina</t>
  </si>
  <si>
    <t>Gedimino g. 131, Kaišiadorys</t>
  </si>
  <si>
    <t>Gedimino g. 24, Kaišiadorys</t>
  </si>
  <si>
    <t>Gedimino g. 46, Kaišiadorys</t>
  </si>
  <si>
    <t>V. Ruokio 3/1, Kaišiadorys</t>
  </si>
  <si>
    <t>Gedimino g. 28, Kaišiadorys</t>
  </si>
  <si>
    <t>Gedimino g. 103, Kaišiadorys</t>
  </si>
  <si>
    <t>V. Ruokio 3/2, Kaišiadorys</t>
  </si>
  <si>
    <t>Sukilėlių pr. 87A, Kaunas</t>
  </si>
  <si>
    <t>Krėvės V. pr. 61, Kaunas</t>
  </si>
  <si>
    <t>Kalantos R. g. 183A, Kaunas</t>
  </si>
  <si>
    <t>Sodų g.98 , Kaunas</t>
  </si>
  <si>
    <t>Partizanų g. 222, Kaunas</t>
  </si>
  <si>
    <t>Pramonės pr. 79, Kaunas</t>
  </si>
  <si>
    <t>Kovo 11-osios g. 118, Kaunas</t>
  </si>
  <si>
    <t>Partizanų g. 10C, Kaunas</t>
  </si>
  <si>
    <t>Birželio 23-osios g. 11, Kaunas</t>
  </si>
  <si>
    <t>Lukšio P. g. 68, Kaunas</t>
  </si>
  <si>
    <t>Taikos pr. 82 (bt.31-50), Kaunas</t>
  </si>
  <si>
    <t>Šiaurės pr. 27 (KVS-nuotol.n.), Kaunas</t>
  </si>
  <si>
    <t>Partizanų g.228, Kaunas</t>
  </si>
  <si>
    <t>Ukmergės g.24, Kaunas</t>
  </si>
  <si>
    <t>Žukausko S. g. 35, Kaunas</t>
  </si>
  <si>
    <t>Taikos pr. 56, Kaunas</t>
  </si>
  <si>
    <t>Pramonės pr. 91, Kaunas</t>
  </si>
  <si>
    <t>Studentų g. 12, Kaunas</t>
  </si>
  <si>
    <t>Varpo g. 8, Kaunas</t>
  </si>
  <si>
    <t>Ukmergės g. 11, Kaunas</t>
  </si>
  <si>
    <t>Šiaurės pr. 87, Kaunas</t>
  </si>
  <si>
    <t>Birželio 23-osios g. 2, Kaunas</t>
  </si>
  <si>
    <t>Medvėgalio g. 17, Kaunas</t>
  </si>
  <si>
    <t>Škirpos K. g. 2 (KVS-nuotol.n.), Kaunas</t>
  </si>
  <si>
    <t>Šiaurės pr. 29 (KVS-nuotol.n.), Kaunas</t>
  </si>
  <si>
    <t>Verkių g. 6, Kaunas</t>
  </si>
  <si>
    <t>Savanorių pr. 382, Kaunas</t>
  </si>
  <si>
    <t>Šiaurės pr. 1, Kaunas</t>
  </si>
  <si>
    <t>Ukmergės g. 5, Kaunas</t>
  </si>
  <si>
    <t>Savanorių pr. 395, Kaunas</t>
  </si>
  <si>
    <t>Geležinio Vilko g. 1, Kaunas</t>
  </si>
  <si>
    <t>Savanorių pr. 417, Kaunas</t>
  </si>
  <si>
    <t>Baltų pr. 139, Kaunas</t>
  </si>
  <si>
    <t>Škirpos K. g. 7, Kaunas</t>
  </si>
  <si>
    <t>Taikos pr. 84 (bt.1-36), Kaunas</t>
  </si>
  <si>
    <t>Savanorių pr. 415, Kaunas</t>
  </si>
  <si>
    <t>Prancūzų g. 6 (ŠP-1), Kaunas</t>
  </si>
  <si>
    <t>Naujakurių g. 78, Kaunas</t>
  </si>
  <si>
    <t>Šiaurės pr. 99, Kaunas</t>
  </si>
  <si>
    <t>Sukilėlių pr. 63, Kaunas</t>
  </si>
  <si>
    <t>Sudvajų 26, Alytus</t>
  </si>
  <si>
    <t>R.Juknevičiaus 94, Marijampolė</t>
  </si>
  <si>
    <t>Sporto 2, Marijampolė</t>
  </si>
  <si>
    <t>Vytenio 8, Marijampolė</t>
  </si>
  <si>
    <t>V.Kudirkos 1, Marijampolė</t>
  </si>
  <si>
    <t>Uosupio 20, Marijampolė</t>
  </si>
  <si>
    <t>Uosupio 8, Marijampolė</t>
  </si>
  <si>
    <t>Suvalkiečių 5, Marijampolė</t>
  </si>
  <si>
    <t>Kauno 48, Marijampolė</t>
  </si>
  <si>
    <t>Dariaus ir Girėno 10, Telšiai</t>
  </si>
  <si>
    <t>Žemaitės 28, Telšiai</t>
  </si>
  <si>
    <t>Masčio 40, Telšiai</t>
  </si>
  <si>
    <t>Masčio 52, Telšiai</t>
  </si>
  <si>
    <t>Žemaitės 43, Telšiai</t>
  </si>
  <si>
    <t>Masčio 4, Telšiai</t>
  </si>
  <si>
    <t>Saulėtekio 17, Telšiai</t>
  </si>
  <si>
    <t>Daukanto 5, Telšiai</t>
  </si>
  <si>
    <t>NEPRIKLAUSOMYBĖS 52 VILKAVIŠKIS</t>
  </si>
  <si>
    <t>K.NAUMIESČIO 9A KYBARTAI</t>
  </si>
  <si>
    <t>NEPRIKLAUSOMYBĖS 84 VILKAVIŠKIS</t>
  </si>
  <si>
    <t>NEPRIKLAUSOMYBĖS 50 VILKAVIŠKIS</t>
  </si>
  <si>
    <t>VILNIAUS 8 VILKAVIŠKIS</t>
  </si>
  <si>
    <t>Mackevičiaus   29, Kelmė</t>
  </si>
  <si>
    <t>Dariaus ir Girėno 2, Kelmė</t>
  </si>
  <si>
    <t>Laucevičiaus 14, Kelmė</t>
  </si>
  <si>
    <t>Vilniaus 91a, Biržai</t>
  </si>
  <si>
    <t>Rotušės 24, Biržai</t>
  </si>
  <si>
    <t>NERAVŲ 39B, DRUSKININKAI</t>
  </si>
  <si>
    <t>SVEIKATOS 28, DRUSKININKAI</t>
  </si>
  <si>
    <t>ATEITIES 26, DRUSKININKAI</t>
  </si>
  <si>
    <t>VEISIEJŲ 45, DRUSKININKAI</t>
  </si>
  <si>
    <t>Molainių g. 90 (renov.), Panevėžys</t>
  </si>
  <si>
    <t>A.Vaišvilos 25( renov.), Plungė</t>
  </si>
  <si>
    <t>Vytauto 22, Prienai</t>
  </si>
  <si>
    <t>Brundzos 11, Prienai</t>
  </si>
  <si>
    <t>Basanavičiaus 19, Prienai</t>
  </si>
  <si>
    <t>Basanavičiaus 15/2, Prienai</t>
  </si>
  <si>
    <t>Basanavičiaus 26, Prienai</t>
  </si>
  <si>
    <t>Vytauto 14, Prienai</t>
  </si>
  <si>
    <t>Janonio 3, Prienai</t>
  </si>
  <si>
    <t>Povyliaus 10, Radviliškis</t>
  </si>
  <si>
    <t>Povyliaus 16, Radviliškis</t>
  </si>
  <si>
    <t>Vaižganto 58c, Radviliškis</t>
  </si>
  <si>
    <t>Kražių 12, Radviliškis</t>
  </si>
  <si>
    <r>
      <t>Šilumos suvartojimai daugiabučiuose gyvenamuosiuose namuose ne šildymo sezono metu (</t>
    </r>
    <r>
      <rPr>
        <b/>
        <sz val="10"/>
        <color indexed="10"/>
        <rFont val="Arial"/>
        <family val="2"/>
      </rPr>
      <t>2012 m. rugsėjo mėn.</t>
    </r>
    <r>
      <rPr>
        <b/>
        <sz val="10"/>
        <rFont val="Arial"/>
        <family val="2"/>
      </rPr>
      <t>) šalto geriamojo vandens pašildymui iki higienos normomis nustatytos
temperatūros (nuo +8 °C iki +52 °C) ir karšto vandens temperatūrai palaikyti bei vonios patalpų sanitarinėms sąlygoms užtikrinti („gyvatukui“)</t>
    </r>
  </si>
  <si>
    <t>V.Kudirkos 17 Naujoji Akmenė (renov.)</t>
  </si>
  <si>
    <t>iki1992</t>
  </si>
  <si>
    <t>Stadiono 11 Akmenė</t>
  </si>
  <si>
    <t>Stadiono 13 Akmenė (renov.)</t>
  </si>
  <si>
    <t>Puškino 38 Akmenė</t>
  </si>
  <si>
    <t>Ramučių 39 Naujoji Akmenė (renov.)</t>
  </si>
  <si>
    <t>Stadiono 7 Akmenė (renov.)</t>
  </si>
  <si>
    <t>Ventos 16 Venta</t>
  </si>
  <si>
    <t>Stadiono 16 Akmenė</t>
  </si>
  <si>
    <t>Žemaičių 43 Venta</t>
  </si>
  <si>
    <t>Ventos 36 Venta</t>
  </si>
  <si>
    <t>III. Daugiabučiai namai, kuriuose suvartotas šilumos kiekis „cirkuliacijai“ yra didesnis už norminį, kuomet šilumos kiekis suvartotas su karštu vandeniu paskaičiuojamas pagal butuose įrengtų karšto vandens skaitiklių deklaruotus rodmenis</t>
  </si>
  <si>
    <t>Ventos 20 Venta</t>
  </si>
  <si>
    <t>Ventos 14 Venta</t>
  </si>
  <si>
    <t>Respublikos 24 Naujoji Akmenė</t>
  </si>
  <si>
    <t>Bausko  3 Venta</t>
  </si>
  <si>
    <t>V.Kudirkos 3 Naujoji Akmenė</t>
  </si>
  <si>
    <t>Respublikos 13 Naujoji Akmenė</t>
  </si>
  <si>
    <t>Ramučių 36 Naujoji Akmenė</t>
  </si>
  <si>
    <t>V.Kudirkos 13 Naujoji Akmenė</t>
  </si>
  <si>
    <t>Ventos 38 Venta</t>
  </si>
  <si>
    <t>Ažupiečių g.4, Anykščiai</t>
  </si>
  <si>
    <t>Dariaus ir Girėno g. 5, Anykščiai</t>
  </si>
  <si>
    <t>KĘSTUČIO 9, Birštonas</t>
  </si>
  <si>
    <t>LELIJŲ 17, Birštonas</t>
  </si>
  <si>
    <t>VILNIAUS  8, Birštonas</t>
  </si>
  <si>
    <t>VILNIAUS 10 I L., Birštonas</t>
  </si>
  <si>
    <t>DRUSKUPIO 4, Birštonas</t>
  </si>
  <si>
    <t>LELIJŲ 17 A, Birštonas</t>
  </si>
  <si>
    <t>JAUNIMO 21, Birštonas</t>
  </si>
  <si>
    <t>JAUNIMO 17A, Birštonas</t>
  </si>
  <si>
    <t>Ateities g. 29, Ignalina  (dalinė renv, )</t>
  </si>
  <si>
    <t>Ateities g. 20, Ignalina  ( renv, )</t>
  </si>
  <si>
    <t>Atgimimo g. 33, Ignalina (renv.)</t>
  </si>
  <si>
    <t>Turistų g. 49, Ignalina</t>
  </si>
  <si>
    <t>Atgimimo g. 27, Ignalina (renv.)</t>
  </si>
  <si>
    <t>Vasario 16-osios g. 56, Ignalina</t>
  </si>
  <si>
    <t>Aukštaičių g. 11, Ignalina</t>
  </si>
  <si>
    <t>Aukštaičių g. 12, Ignalina</t>
  </si>
  <si>
    <t>Ateities g. 11a, Ignalina</t>
  </si>
  <si>
    <t>Turistų g. 11A, Ignalina</t>
  </si>
  <si>
    <t>Gedimino g. 121, Kaišiadorys</t>
  </si>
  <si>
    <t xml:space="preserve">iki 1992 m. </t>
  </si>
  <si>
    <t>Girelės g. 51, Kaišiadorys</t>
  </si>
  <si>
    <t>V. Ruokio g. 5, Kaišiadorys</t>
  </si>
  <si>
    <t>Maironio g. 8, Kaišiadorys</t>
  </si>
  <si>
    <t>Gedimino g. 99, Kaišiadorys</t>
  </si>
  <si>
    <t>Birutės g. 5, Kaišiadorys</t>
  </si>
  <si>
    <t>Gedimino g. 26, Kaišiadorys</t>
  </si>
  <si>
    <t>Draugystės 20, Marijampolė</t>
  </si>
  <si>
    <t>Kalvių 4, Marijampolė</t>
  </si>
  <si>
    <t>R.Juknevičiaus 88, Marijampolė</t>
  </si>
  <si>
    <t>Vytauto 54C, Marijampolė</t>
  </si>
  <si>
    <t>Draugystės 3, Marijampolė</t>
  </si>
  <si>
    <t>R.Juknevičiaus 11, Marijampolė</t>
  </si>
  <si>
    <t>Vasario  16-osios 10, Marijampolė</t>
  </si>
  <si>
    <t>Kokolos 11, Marijampolė</t>
  </si>
  <si>
    <t>Kosmonautų 16, Marijampolė</t>
  </si>
  <si>
    <t>Mokolų 39, Marijampolė</t>
  </si>
  <si>
    <t>Uosupio 18, Marijampolė</t>
  </si>
  <si>
    <t>Draugystės 21B, Marijampolė</t>
  </si>
  <si>
    <t>J.Ambrazevičiaus-Brazaičio 15, Marijampolė</t>
  </si>
  <si>
    <t>Uosupio 7, Marijampolė</t>
  </si>
  <si>
    <t>J.Ambrazevičiaus-Brazaičio 23, Marijampolė</t>
  </si>
  <si>
    <t>Kosmonautų 30, Marijampolė</t>
  </si>
  <si>
    <t>Uosupio 3, Marijampolė</t>
  </si>
  <si>
    <t>Uosupio 5, Marijampolė</t>
  </si>
  <si>
    <t>Uosupio 10, Marijampolė</t>
  </si>
  <si>
    <t>Mokolų 71, Marijampolė</t>
  </si>
  <si>
    <t>Kastyčio 35, Palanga</t>
  </si>
  <si>
    <t>Lygumų 80, Telšiai</t>
  </si>
  <si>
    <t>Žemaitės 29, Telšiai</t>
  </si>
  <si>
    <t>Vilniaus 6, Telšiai</t>
  </si>
  <si>
    <t>Vilniaus 2, Telšiai</t>
  </si>
  <si>
    <t>Vilniaus 8, Telšiai</t>
  </si>
  <si>
    <t>Luokės 75, Telšiai</t>
  </si>
  <si>
    <t>Vilniaus 26, Telšiai</t>
  </si>
  <si>
    <t>Dariaus ir Girėno 14, Telšiai</t>
  </si>
  <si>
    <t>Aušros 9, Rainiai</t>
  </si>
  <si>
    <t>Žemaitės 17A, Telšiai</t>
  </si>
  <si>
    <t>Muziejaus 18A, Telšiai</t>
  </si>
  <si>
    <t>Liepų 5, Rainiai</t>
  </si>
  <si>
    <t>Daukanto 14, Telšiai</t>
  </si>
  <si>
    <t>Tulpių 4, Telšiai</t>
  </si>
  <si>
    <t>Dariaus ir Girėno 7, Telšiai</t>
  </si>
  <si>
    <t>Dariaus ir Girėno 6, Telšiai</t>
  </si>
  <si>
    <t>Masčio 10, Telšiai</t>
  </si>
  <si>
    <t>Respublikos 10, Telšiai</t>
  </si>
  <si>
    <t>BIRUTĖS 6 VILKAVIŠKIS</t>
  </si>
  <si>
    <t>DARVINO 42 KYBARTAI</t>
  </si>
  <si>
    <t>VIŠTYČIO 36 KYBARTAI</t>
  </si>
  <si>
    <t>MAIRONIO 3 VILKAVIŠKIS</t>
  </si>
  <si>
    <t>MAIRONIO 30 VILKAVIŠKIS</t>
  </si>
  <si>
    <t>DARVINO 16 KYBARTAI</t>
  </si>
  <si>
    <t>BIRUTES 2 VILKAVIŠKIS</t>
  </si>
  <si>
    <t>LAUKO 30 VILKAVIŠKIS</t>
  </si>
  <si>
    <t>NEPRIKLAUSOMYBES 78 VILKAVIŠKIS</t>
  </si>
  <si>
    <t>AUŠROS 16 VILKAVIŠKIS</t>
  </si>
  <si>
    <t>STATYBININKŲ 2 VILKAVIŠKIS</t>
  </si>
  <si>
    <t>BIRUTES 4 VILKAVIÐKIS</t>
  </si>
  <si>
    <t>NEPRIKLAUSOMYBĖS 64 VILKAVIŠKIS</t>
  </si>
  <si>
    <t>S.NËRIES 33A VILKAVIÐKIS</t>
  </si>
  <si>
    <t>DARVINO 11 KYBARTAI</t>
  </si>
  <si>
    <t>BASANAVIČIAUS A.4 VILKAVIŠKIS</t>
  </si>
  <si>
    <t>DARVINO 28 KYBARTAI</t>
  </si>
  <si>
    <t>DARVINO 46  41-80  BUTAI KYBARTAI</t>
  </si>
  <si>
    <t>DARVINO 30 KYBARTAI</t>
  </si>
  <si>
    <t>VILNIAUS 30 B VIRBALIS</t>
  </si>
  <si>
    <t>PAVIRÞUPES 2A VIRBALIS</t>
  </si>
  <si>
    <t>GEDIMINO 12 VILKAVIŠKIS</t>
  </si>
  <si>
    <t>S.NERIES 33B VILKAVIŠKIS</t>
  </si>
  <si>
    <t>Birutės 4, Kelmė</t>
  </si>
  <si>
    <t>Birutės   7, Kelmė</t>
  </si>
  <si>
    <t>Birutės  3, Kelmė</t>
  </si>
  <si>
    <t>Raseinių   5A, Kelmė</t>
  </si>
  <si>
    <t>Raseinių   3, Kelmė</t>
  </si>
  <si>
    <t>Mackevičiaus 2, Kelmė</t>
  </si>
  <si>
    <t>Raseinių  11, Kelmė</t>
  </si>
  <si>
    <t>Vytauto Didžiojo   61, Kelmė</t>
  </si>
  <si>
    <t>Raseinių  7, Kelmė</t>
  </si>
  <si>
    <t>Vytauto Didžiojo   45, Kelmė</t>
  </si>
  <si>
    <t>VILNIAUS AL34, DRUSKININKAI</t>
  </si>
  <si>
    <t>NERAVŲ 39C, DRUSKININKAI</t>
  </si>
  <si>
    <t>NERAVŲ 2B, DRUSKININKAI</t>
  </si>
  <si>
    <t>NERAVŲ 2A, DRUSKININKAI</t>
  </si>
  <si>
    <t>KOSCIUŠKOS 12, DRUSKININKAI</t>
  </si>
  <si>
    <t>KLONIO 18A, DRUSKININKAI</t>
  </si>
  <si>
    <t>JAUNYSTĖS 14, DRUSKININKAI</t>
  </si>
  <si>
    <t>ATEITIES 9, DRUSKININKAI</t>
  </si>
  <si>
    <t>ATEITIES 32, DRUSKININKAI</t>
  </si>
  <si>
    <t>ATEITIES 40, DRUSKININKAI</t>
  </si>
  <si>
    <t>ATEITIES 3, DRUSKININKAI</t>
  </si>
  <si>
    <t>VEISIEJŲ 28, DRUSKININKAI</t>
  </si>
  <si>
    <t>VEISIEJŲ 11, DRUSKININKAI</t>
  </si>
  <si>
    <t>ATEITIES 30A, DRUSKININKAI</t>
  </si>
  <si>
    <t>LIŠKIAVOS 27, DRUSKININKAI</t>
  </si>
  <si>
    <t>ATEITIES 18, DRUSKININKAI</t>
  </si>
  <si>
    <t>MERKINĖS 7, DRUSKININKAI</t>
  </si>
  <si>
    <t>GARDINO 17, DRUSKININKAI</t>
  </si>
  <si>
    <t>LIŠKIAVOS 13, DRUSKININKAI</t>
  </si>
  <si>
    <t>ŠILTNAMIŲ 7A, DRUSKININKAI</t>
  </si>
  <si>
    <t>ČIURLIONIO 77, DRUSKININKAI</t>
  </si>
  <si>
    <t>Mindaugo 13, Mažeikiai</t>
  </si>
  <si>
    <t>Ventos 9, Mažeikiai</t>
  </si>
  <si>
    <t>Sodų g.10-ojo NSB, Mažeikiai</t>
  </si>
  <si>
    <t>Gamyklos 3, Mažeikiai</t>
  </si>
  <si>
    <t>P.Vileišio 2, Mažeikiai</t>
  </si>
  <si>
    <t>Pavasario 17, Mažeikiai</t>
  </si>
  <si>
    <t>Pavenčių 25, Mažeikiai</t>
  </si>
  <si>
    <t>Naftininkų 84, Mažeikiai</t>
  </si>
  <si>
    <t>Naftininkų 74, Mažeikiai</t>
  </si>
  <si>
    <t>Naftininkų 42, Mažeikiai</t>
  </si>
  <si>
    <t>P.Vileišio 4, Mažeikiai</t>
  </si>
  <si>
    <t>Naftininkų 64, Mažeikiai</t>
  </si>
  <si>
    <t>M.Daukšos g.36-ojo NSB, Mažeikiai</t>
  </si>
  <si>
    <t>Naftininkų 48, Mažeikiai</t>
  </si>
  <si>
    <t>P.Vileišio g.3-iojo namo sav.bendrija, Mažeikiai</t>
  </si>
  <si>
    <t>M.Daukšos g.44B, Mažeikiai</t>
  </si>
  <si>
    <t>Naftininkų 60, Mažeikiai</t>
  </si>
  <si>
    <t>Draugystės 3, Mažeikiai</t>
  </si>
  <si>
    <t>Žemaitijos 30, Mažeikiai</t>
  </si>
  <si>
    <t>Sodų g.1, Mažeikiai</t>
  </si>
  <si>
    <t>Pavasario 47, Mažeikiai</t>
  </si>
  <si>
    <t>Taikos g.20-ojo NSB, Mažeikiai</t>
  </si>
  <si>
    <t>Mindaugo 15, Mažeikiai</t>
  </si>
  <si>
    <t>Pavasario g.27-ojo NSB, Mažeikiai</t>
  </si>
  <si>
    <t>Žemaitijos 50, Mažeikiai</t>
  </si>
  <si>
    <t>Pavasario 35, Mažeikiai</t>
  </si>
  <si>
    <t>Gamyklos 25, Mažeikiai</t>
  </si>
  <si>
    <t>Žemaitijos 64, Mažeikiai</t>
  </si>
  <si>
    <t>Pavasario 41c, Mažeikiai</t>
  </si>
  <si>
    <t>Gamyklos 6, Mažeikiai</t>
  </si>
  <si>
    <t>Žemaitijos 3, Mažeikiai</t>
  </si>
  <si>
    <t>Pavasario 16, Mažeikiai</t>
  </si>
  <si>
    <t>Laisvės 226, Mažeikiai</t>
  </si>
  <si>
    <t>Laisvės 36, Mažeikiai</t>
  </si>
  <si>
    <t>Pavasario 12, Mažeikiai</t>
  </si>
  <si>
    <t>Sodų 24, Mažeikiai</t>
  </si>
  <si>
    <t>Sodų 12, Mažeikiai</t>
  </si>
  <si>
    <t>Pavenčių 41, Mažeikiai</t>
  </si>
  <si>
    <t>Ventos 31, Mažeikiai</t>
  </si>
  <si>
    <t>Žemaitijos 28, Mažeikiai</t>
  </si>
  <si>
    <t>Stadiono 6 3L.,Prienai</t>
  </si>
  <si>
    <t>Stadiono 24 2L.,Prienai</t>
  </si>
  <si>
    <t>Birutės 4, Prienai</t>
  </si>
  <si>
    <t>Statybininkų 5 1L.,Prienai</t>
  </si>
  <si>
    <t>Kęstučio 5, Prienai (renov.)</t>
  </si>
  <si>
    <t>Stadiono 24A,Prienai</t>
  </si>
  <si>
    <t>Statybininkų 19,Prienai (renov.)</t>
  </si>
  <si>
    <t>Stadiono 10 1L.,Prienai</t>
  </si>
  <si>
    <t>Stadiono 4 2L.,Prienai</t>
  </si>
  <si>
    <t>Basanavičiaus 10, Prienai</t>
  </si>
  <si>
    <t>Stadiono 22 1L.,Prienai</t>
  </si>
  <si>
    <t>Vytauto 55, Prienai</t>
  </si>
  <si>
    <t>Vytauto 13, Prienai</t>
  </si>
  <si>
    <t>Brundzos 6, Prienai</t>
  </si>
  <si>
    <t>Stadiono 4 1L.,Prienai</t>
  </si>
  <si>
    <t>Statybininkų 9 1L.,Prienai</t>
  </si>
  <si>
    <t>Stadiono 10 2L.,Prienai</t>
  </si>
  <si>
    <t>Stadiono 16, Prienai</t>
  </si>
  <si>
    <t>Kęstučio 71, Prienai</t>
  </si>
  <si>
    <t>Stadiono 26 1L.,Prienai</t>
  </si>
  <si>
    <t>Stadiono 20 3L.,Prienai</t>
  </si>
  <si>
    <t>Jaunystės 35, Radviliškis</t>
  </si>
  <si>
    <t>Laisvės al 36, Radviliškis</t>
  </si>
  <si>
    <t>Gedimino 1, Radviliškis</t>
  </si>
  <si>
    <t>Kudirkos 6, Radviliškis</t>
  </si>
  <si>
    <t>Kudirkos 8, Radviliškis</t>
  </si>
  <si>
    <t>Naujoji 2, Radviliškis</t>
  </si>
  <si>
    <t>Gedimo 3, Radviliškis</t>
  </si>
  <si>
    <t>Povyliaus 6, Radviliškis</t>
  </si>
  <si>
    <t>Kudirkos 4a, Radviliškis</t>
  </si>
  <si>
    <t>Dariaus ir Girėno 30b, Radviliškis</t>
  </si>
  <si>
    <t>Dariaus ir Girėno 3, Radviliškis</t>
  </si>
  <si>
    <t>Kęstučio 3a, Radviliškis</t>
  </si>
  <si>
    <t>Architektų g. 20, Šiauliai</t>
  </si>
  <si>
    <t>Ežero g. 4, Šiauliai</t>
  </si>
  <si>
    <t>Gytarių g. 41, Šiauliai</t>
  </si>
  <si>
    <t>Dainų g. 43, Šiauliai</t>
  </si>
  <si>
    <t>Vilniaus g. 202 (renov.), Šiauliai</t>
  </si>
  <si>
    <t>Gegužių g. 73 (renov.), Šiauliai</t>
  </si>
  <si>
    <t>Kviečių g. 42, Šiauliai</t>
  </si>
  <si>
    <t>Dainų g. 46A, Šiauliai</t>
  </si>
  <si>
    <t>Vilniaus g. 33, Šiauliai</t>
  </si>
  <si>
    <t>Architektų g. 2A, Šiauliai</t>
  </si>
  <si>
    <t>Tilžės g. 51, Šiauliai</t>
  </si>
  <si>
    <t>Korsako g. 28, Šiauliai</t>
  </si>
  <si>
    <t>Dainų g. 20, Šiauliai</t>
  </si>
  <si>
    <t>Dainų g. 66, Šiauliai</t>
  </si>
  <si>
    <t>Architektų g. 48, Šiauliai</t>
  </si>
  <si>
    <t>Gardino g. 27 (renov.), Šiauliai</t>
  </si>
  <si>
    <t>Architektų g. 52, Šiauliai</t>
  </si>
  <si>
    <t>Gardino g. 17, Šiauliai</t>
  </si>
  <si>
    <t>Architektų g. 18B</t>
  </si>
  <si>
    <t>Energetikų g. 1B</t>
  </si>
  <si>
    <t>Radviliškio g. 66</t>
  </si>
  <si>
    <t>St. Šalkauskio g. 5, Šiauliai</t>
  </si>
  <si>
    <t>Dainų g. 37, Šiauliai</t>
  </si>
  <si>
    <t>Aido g. 7, Šiauliai</t>
  </si>
  <si>
    <t>P. Cvirkos g. 92A, Šiauliai</t>
  </si>
  <si>
    <t>Trakų g. 24, Šiauliai</t>
  </si>
  <si>
    <t>Klevų g. 15, Šiauliai</t>
  </si>
  <si>
    <t>Gytarių g. 5, Šiauliai</t>
  </si>
  <si>
    <t>Architektų g. 32, Šiauliai</t>
  </si>
  <si>
    <t>Kauno g. 22, Šiauliai</t>
  </si>
  <si>
    <t>Aušros al. 51A, Šiauliai</t>
  </si>
  <si>
    <t>Vilniaus g. 154, Šiauliai</t>
  </si>
  <si>
    <t>Dvaro g. 41, Šiauliai</t>
  </si>
  <si>
    <t>Gluosnių g. 5, Šiauliai</t>
  </si>
  <si>
    <t>Vilniaus g. 138, Šiauliai</t>
  </si>
  <si>
    <t>Aušros al. 25, Šiauliai</t>
  </si>
  <si>
    <t>Žemaitės g. 41, Šiauliai</t>
  </si>
  <si>
    <t>Tilžės g. 148, Šiauliai</t>
  </si>
  <si>
    <t>P. Višinskio g. 37, Šiauliai</t>
  </si>
  <si>
    <t>Vilniaus g. 158, Šiauliai</t>
  </si>
  <si>
    <t>Užpalių g. 80, Utena</t>
  </si>
  <si>
    <t>Užpalių g. 82, Utena</t>
  </si>
  <si>
    <t>Aušros g. 72, Utena</t>
  </si>
  <si>
    <t>Užpalių g. 84, Utena</t>
  </si>
  <si>
    <t>Aušros g. 69,II kor. Utena</t>
  </si>
  <si>
    <t>Vaižganto g. 62, Utena</t>
  </si>
  <si>
    <t>Krašuonos g. 3, Utena</t>
  </si>
  <si>
    <t>Taikos g.92 , Utena</t>
  </si>
  <si>
    <t>Aukštakalnio g. 116, Utena</t>
  </si>
  <si>
    <t>Krašuonos g. 13, Utena</t>
  </si>
  <si>
    <t>Aušros g. 93 I korp., Utena</t>
  </si>
  <si>
    <t>Aukštaičių g. 11, Utena</t>
  </si>
  <si>
    <t>Krašuonos g. 15, Utena</t>
  </si>
  <si>
    <t>Aušros  g. 94, Utena</t>
  </si>
  <si>
    <t>Užpalių g. 68, Utena</t>
  </si>
  <si>
    <t>Taikos g. 35, Utena</t>
  </si>
  <si>
    <t>Vaižgantos g. 34, Utena</t>
  </si>
  <si>
    <t>Taikos g. 29, Utena</t>
  </si>
  <si>
    <t>Aušros g. 68, Utena</t>
  </si>
  <si>
    <t>Aukštakalnio g. 114, Utena</t>
  </si>
  <si>
    <t>Aušros g. 70, Utena</t>
  </si>
  <si>
    <t>Taikos g. 31, Utena</t>
  </si>
  <si>
    <t>Smėlio g. 23, Utena</t>
  </si>
  <si>
    <t>Taikos g. 54, Utena</t>
  </si>
  <si>
    <t>Vaižganto g. 20, Utena</t>
  </si>
  <si>
    <t>Taikos g. 27. Utena</t>
  </si>
  <si>
    <t>Aušros g. 75, Utena</t>
  </si>
  <si>
    <t>Basanavičiaus g. 102, Utena</t>
  </si>
  <si>
    <t>Taikos g. 9, Utena</t>
  </si>
  <si>
    <t>Aukštakalnio g. 84, Utena</t>
  </si>
  <si>
    <t>Kudirkos g. 32, Utena</t>
  </si>
  <si>
    <t>Maironio g. 2, Utena</t>
  </si>
  <si>
    <t>Kudirkos  g. 30, Utena</t>
  </si>
  <si>
    <t>Bažnyčios g. 4, Utena</t>
  </si>
  <si>
    <t>Ežero g. 5, Utena</t>
  </si>
  <si>
    <t>Taikos g. 43, Utena</t>
  </si>
  <si>
    <t>Aukštakalnio g. 110, Utena</t>
  </si>
  <si>
    <t>Aušros g. 28, Utena</t>
  </si>
  <si>
    <t>Aušros g. 82, Utena</t>
  </si>
  <si>
    <t xml:space="preserve">Kęstučio g. 6, Utena </t>
  </si>
  <si>
    <t>Aušros g.13, Varėna</t>
  </si>
  <si>
    <t>J.Basanavičiaus g. 44, Varėna</t>
  </si>
  <si>
    <t>Vytauto g. 22, Varėna</t>
  </si>
  <si>
    <t>Vytauto g. 32, Varėna</t>
  </si>
  <si>
    <t>M.K.Čiurlionio g. 3, Varėna</t>
  </si>
  <si>
    <t>Marcinkonių g. 8, Varėna</t>
  </si>
  <si>
    <t>J.Basanavičiaus g. 3, Varėna</t>
  </si>
  <si>
    <t>Dzūkų g. 36, Varėna</t>
  </si>
  <si>
    <t>Kalno g. 17, Varėna</t>
  </si>
  <si>
    <t>Vytauto g. 40, Varėna</t>
  </si>
  <si>
    <t>Savanorių g. 18, Varėna</t>
  </si>
  <si>
    <t>Savanorių g. 22, Varėna</t>
  </si>
  <si>
    <t>Dzūkų g. 48, Varėna</t>
  </si>
  <si>
    <t>Vytauto g. 50, Varėna</t>
  </si>
  <si>
    <t>Aušros g. 1, Varėna</t>
  </si>
  <si>
    <t>Vytauto g. 54, Varėna</t>
  </si>
  <si>
    <t>Dzūkų g. 66, Varėna</t>
  </si>
  <si>
    <t>Marcinkonių g. 6, Varėna</t>
  </si>
  <si>
    <t>Vytauto g. 4, Varėna</t>
  </si>
  <si>
    <t>Aušros g. 10, Varėna</t>
  </si>
  <si>
    <t>Spaustuvės g. 3, Varėna</t>
  </si>
  <si>
    <t>Dzūkų g. 68, Varėna</t>
  </si>
  <si>
    <t>Vasarui 16-osios g. 9, Varėna</t>
  </si>
  <si>
    <t>Dzūkų g. 21A, Varėna</t>
  </si>
  <si>
    <t>J.Basanavičiaus g. 27, Varėna</t>
  </si>
  <si>
    <t>Sporto g. 12, Varėna</t>
  </si>
  <si>
    <t>Vasario 16-osios g. 4, Varėna</t>
  </si>
  <si>
    <t>M.K.Čiurlionio g. 10A, Varėna</t>
  </si>
  <si>
    <t>J.Basanavičiaus g. 5, Varėna</t>
  </si>
  <si>
    <t>Vytauto g. 58, Varėna</t>
  </si>
  <si>
    <t>Z.Voronecko g. 5, Varėna</t>
  </si>
  <si>
    <t>Savanorių g. 46, Varėna</t>
  </si>
  <si>
    <t>Žalioji g. 21, Varėna</t>
  </si>
  <si>
    <t>Vytauto g. 7, Varėna</t>
  </si>
  <si>
    <t>Vasario 16-osios g. 13, Varėna</t>
  </si>
  <si>
    <t>Kalno g. 11, Matuizos, Varėna</t>
  </si>
  <si>
    <t>Sviliškių g. 4,6, Vilnius</t>
  </si>
  <si>
    <t>Fizikų g. 6, Vilnius</t>
  </si>
  <si>
    <t>Jonažolių g. 9, Vilnius</t>
  </si>
  <si>
    <t>Pajautos g. 13, Vilnius</t>
  </si>
  <si>
    <t>Pavilnionių g. 41, Vilnius</t>
  </si>
  <si>
    <t>Žirmūnų g. 3, Vilnius</t>
  </si>
  <si>
    <t>J. Kubiliaus g. 4, Vilnius</t>
  </si>
  <si>
    <t>J.Franko g. 4, Vilnius</t>
  </si>
  <si>
    <t>Bajorų kelias 3, Vilnius</t>
  </si>
  <si>
    <t>Perkūnkiemio g. 45, Vilnius</t>
  </si>
  <si>
    <t>Karaliaučiaus g. 16C, Vilnius</t>
  </si>
  <si>
    <t>P.Smuglevičiaus g. 6, Vilnius</t>
  </si>
  <si>
    <t>M.Marcinkevičiaus g. 29, Vilnius</t>
  </si>
  <si>
    <t>Bitininkų g. 4C, Vilnius</t>
  </si>
  <si>
    <t>Didlaukio g. 44, Vilnius</t>
  </si>
  <si>
    <t>Papilėnų g. 16, Vilnius</t>
  </si>
  <si>
    <t>M.K.Čiurlionio g. 70A, Vilnius</t>
  </si>
  <si>
    <t>Karaliaučiaus g. 16a, Vilnius</t>
  </si>
  <si>
    <t>Ūmėdžių g. 80, 82, Vilnius</t>
  </si>
  <si>
    <t>Laisvės pr. 85, Vilnius</t>
  </si>
  <si>
    <t>Filaretų g. 18, 20, Vilnius</t>
  </si>
  <si>
    <t>Linksmoji g. 77, Vilnius</t>
  </si>
  <si>
    <t>Musninkų g. 20, Vilnius</t>
  </si>
  <si>
    <t>Šeškinės g. 63, Vilnius</t>
  </si>
  <si>
    <t>Naugarduko g. 50A, Vilnius</t>
  </si>
  <si>
    <t>Rygos g. 34, 36, 38, Vilnius</t>
  </si>
  <si>
    <t>Dariaus ir Girėno g. 12, Vilnius</t>
  </si>
  <si>
    <t>S.Stanevičiaus g. 8, Vilnius</t>
  </si>
  <si>
    <t>Ukmergės g. 228, Vilnius</t>
  </si>
  <si>
    <t>Taikos g. 126, 124, Vilnius</t>
  </si>
  <si>
    <t>P.Vileišio g. 16, Vilnius</t>
  </si>
  <si>
    <t>Tramvajų g. 4, Vilnius</t>
  </si>
  <si>
    <t>Parko g. 18, Vilnius</t>
  </si>
  <si>
    <t>Sėlių g. 43, Vilnius</t>
  </si>
  <si>
    <t>Rinktinės g. 36, Vilnius</t>
  </si>
  <si>
    <t>A.Domaševičiaus g. 3, Vilnius</t>
  </si>
  <si>
    <t>Popieriaus g. 82, Vilnius</t>
  </si>
  <si>
    <t>J.Tiškevičiaus g. 6, Vilnius</t>
  </si>
  <si>
    <t>V.Grybo g. 24, Vilnius</t>
  </si>
  <si>
    <t>Arklių g. 16, Vilnius</t>
  </si>
  <si>
    <t>Agrastų g. 8, Vilnius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</si>
</sst>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  <numFmt numFmtId="176" formatCode="0.0%"/>
    <numFmt numFmtId="177" formatCode="0.000000"/>
    <numFmt numFmtId="178" formatCode="0.00;\-0.00;\-"/>
    <numFmt numFmtId="179" formatCode="#,##0.00_ ;\-#,##0.00\ "/>
    <numFmt numFmtId="180" formatCode="_-* #,##0.000\ _L_t_-;\-* #,##0.000\ _L_t_-;_-* &quot;-&quot;??\ _L_t_-;_-@_-"/>
  </numFmts>
  <fonts count="52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i/>
      <vertAlign val="superscript"/>
      <sz val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0" fillId="0" borderId="0">
      <alignment/>
      <protection/>
    </xf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0" fillId="0" borderId="0">
      <alignment/>
      <protection/>
    </xf>
    <xf numFmtId="0" fontId="33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4" fontId="1" fillId="3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174" fontId="1" fillId="34" borderId="10" xfId="0" applyNumberFormat="1" applyFont="1" applyFill="1" applyBorder="1" applyAlignment="1">
      <alignment horizontal="center"/>
    </xf>
    <xf numFmtId="173" fontId="1" fillId="34" borderId="10" xfId="0" applyNumberFormat="1" applyFont="1" applyFill="1" applyBorder="1" applyAlignment="1">
      <alignment horizontal="center"/>
    </xf>
    <xf numFmtId="174" fontId="10" fillId="34" borderId="10" xfId="0" applyNumberFormat="1" applyFont="1" applyFill="1" applyBorder="1" applyAlignment="1">
      <alignment horizontal="center"/>
    </xf>
    <xf numFmtId="0" fontId="1" fillId="30" borderId="10" xfId="0" applyFont="1" applyFill="1" applyBorder="1" applyAlignment="1">
      <alignment/>
    </xf>
    <xf numFmtId="0" fontId="1" fillId="30" borderId="10" xfId="0" applyFont="1" applyFill="1" applyBorder="1" applyAlignment="1">
      <alignment horizontal="center"/>
    </xf>
    <xf numFmtId="174" fontId="1" fillId="30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0" borderId="10" xfId="0" applyFont="1" applyFill="1" applyBorder="1" applyAlignment="1">
      <alignment horizontal="left"/>
    </xf>
    <xf numFmtId="173" fontId="1" fillId="30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left"/>
    </xf>
    <xf numFmtId="174" fontId="10" fillId="30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174" fontId="1" fillId="35" borderId="10" xfId="0" applyNumberFormat="1" applyFont="1" applyFill="1" applyBorder="1" applyAlignment="1">
      <alignment horizontal="center"/>
    </xf>
    <xf numFmtId="174" fontId="10" fillId="35" borderId="10" xfId="0" applyNumberFormat="1" applyFont="1" applyFill="1" applyBorder="1" applyAlignment="1">
      <alignment horizontal="center"/>
    </xf>
    <xf numFmtId="1" fontId="1" fillId="30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left"/>
    </xf>
    <xf numFmtId="0" fontId="1" fillId="37" borderId="10" xfId="0" applyFont="1" applyFill="1" applyBorder="1" applyAlignment="1">
      <alignment horizontal="left"/>
    </xf>
    <xf numFmtId="0" fontId="1" fillId="37" borderId="10" xfId="0" applyFont="1" applyFill="1" applyBorder="1" applyAlignment="1">
      <alignment horizontal="center"/>
    </xf>
    <xf numFmtId="173" fontId="1" fillId="37" borderId="10" xfId="0" applyNumberFormat="1" applyFont="1" applyFill="1" applyBorder="1" applyAlignment="1">
      <alignment horizontal="center"/>
    </xf>
    <xf numFmtId="173" fontId="1" fillId="38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left"/>
    </xf>
    <xf numFmtId="0" fontId="1" fillId="39" borderId="10" xfId="0" applyFont="1" applyFill="1" applyBorder="1" applyAlignment="1">
      <alignment horizontal="center"/>
    </xf>
    <xf numFmtId="173" fontId="1" fillId="39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 horizontal="center"/>
      <protection locked="0"/>
    </xf>
    <xf numFmtId="0" fontId="1" fillId="30" borderId="10" xfId="0" applyFont="1" applyFill="1" applyBorder="1" applyAlignment="1" applyProtection="1">
      <alignment/>
      <protection locked="0"/>
    </xf>
    <xf numFmtId="0" fontId="1" fillId="30" borderId="10" xfId="0" applyFont="1" applyFill="1" applyBorder="1" applyAlignment="1" applyProtection="1">
      <alignment horizontal="center"/>
      <protection locked="0"/>
    </xf>
    <xf numFmtId="174" fontId="10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vertical="center" wrapText="1"/>
    </xf>
    <xf numFmtId="1" fontId="1" fillId="36" borderId="10" xfId="0" applyNumberFormat="1" applyFont="1" applyFill="1" applyBorder="1" applyAlignment="1">
      <alignment horizontal="center"/>
    </xf>
    <xf numFmtId="1" fontId="1" fillId="37" borderId="10" xfId="0" applyNumberFormat="1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/>
    </xf>
    <xf numFmtId="1" fontId="1" fillId="39" borderId="10" xfId="0" applyNumberFormat="1" applyFont="1" applyFill="1" applyBorder="1" applyAlignment="1">
      <alignment horizontal="center"/>
    </xf>
    <xf numFmtId="1" fontId="1" fillId="35" borderId="10" xfId="0" applyNumberFormat="1" applyFont="1" applyFill="1" applyBorder="1" applyAlignment="1" applyProtection="1">
      <alignment horizontal="center"/>
      <protection locked="0"/>
    </xf>
    <xf numFmtId="173" fontId="1" fillId="36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3" fontId="1" fillId="35" borderId="13" xfId="0" applyNumberFormat="1" applyFont="1" applyFill="1" applyBorder="1" applyAlignment="1">
      <alignment horizontal="center"/>
    </xf>
    <xf numFmtId="0" fontId="1" fillId="30" borderId="13" xfId="0" applyFont="1" applyFill="1" applyBorder="1" applyAlignment="1">
      <alignment horizontal="center"/>
    </xf>
    <xf numFmtId="173" fontId="1" fillId="30" borderId="13" xfId="0" applyNumberFormat="1" applyFont="1" applyFill="1" applyBorder="1" applyAlignment="1">
      <alignment horizontal="center"/>
    </xf>
    <xf numFmtId="174" fontId="1" fillId="30" borderId="13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173" fontId="1" fillId="33" borderId="13" xfId="0" applyNumberFormat="1" applyFont="1" applyFill="1" applyBorder="1" applyAlignment="1">
      <alignment horizontal="center"/>
    </xf>
    <xf numFmtId="174" fontId="1" fillId="33" borderId="13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173" fontId="1" fillId="34" borderId="13" xfId="0" applyNumberFormat="1" applyFont="1" applyFill="1" applyBorder="1" applyAlignment="1">
      <alignment horizontal="center"/>
    </xf>
    <xf numFmtId="174" fontId="1" fillId="34" borderId="13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174" fontId="1" fillId="35" borderId="13" xfId="0" applyNumberFormat="1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173" fontId="1" fillId="33" borderId="14" xfId="0" applyNumberFormat="1" applyFont="1" applyFill="1" applyBorder="1" applyAlignment="1">
      <alignment horizontal="center"/>
    </xf>
    <xf numFmtId="174" fontId="1" fillId="33" borderId="14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174" fontId="1" fillId="35" borderId="14" xfId="0" applyNumberFormat="1" applyFont="1" applyFill="1" applyBorder="1" applyAlignment="1">
      <alignment horizontal="center"/>
    </xf>
    <xf numFmtId="173" fontId="1" fillId="35" borderId="14" xfId="0" applyNumberFormat="1" applyFont="1" applyFill="1" applyBorder="1" applyAlignment="1">
      <alignment horizontal="center"/>
    </xf>
    <xf numFmtId="174" fontId="1" fillId="30" borderId="14" xfId="0" applyNumberFormat="1" applyFont="1" applyFill="1" applyBorder="1" applyAlignment="1">
      <alignment horizontal="center"/>
    </xf>
    <xf numFmtId="0" fontId="1" fillId="30" borderId="14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left"/>
    </xf>
    <xf numFmtId="173" fontId="1" fillId="3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173" fontId="1" fillId="33" borderId="10" xfId="42" applyNumberFormat="1" applyFont="1" applyFill="1" applyBorder="1" applyAlignment="1">
      <alignment horizontal="center"/>
    </xf>
    <xf numFmtId="173" fontId="11" fillId="35" borderId="10" xfId="0" applyNumberFormat="1" applyFont="1" applyFill="1" applyBorder="1" applyAlignment="1">
      <alignment horizontal="center" vertical="top" wrapText="1"/>
    </xf>
    <xf numFmtId="173" fontId="11" fillId="30" borderId="10" xfId="0" applyNumberFormat="1" applyFont="1" applyFill="1" applyBorder="1" applyAlignment="1">
      <alignment horizontal="center" vertical="top" wrapText="1"/>
    </xf>
    <xf numFmtId="173" fontId="11" fillId="33" borderId="10" xfId="0" applyNumberFormat="1" applyFont="1" applyFill="1" applyBorder="1" applyAlignment="1">
      <alignment horizontal="center" vertical="top" wrapText="1"/>
    </xf>
    <xf numFmtId="173" fontId="11" fillId="34" borderId="10" xfId="0" applyNumberFormat="1" applyFont="1" applyFill="1" applyBorder="1" applyAlignment="1">
      <alignment horizontal="center" vertical="top" wrapText="1"/>
    </xf>
    <xf numFmtId="174" fontId="11" fillId="35" borderId="10" xfId="0" applyNumberFormat="1" applyFont="1" applyFill="1" applyBorder="1" applyAlignment="1">
      <alignment horizontal="center" vertical="top" wrapText="1"/>
    </xf>
    <xf numFmtId="174" fontId="11" fillId="30" borderId="10" xfId="0" applyNumberFormat="1" applyFont="1" applyFill="1" applyBorder="1" applyAlignment="1">
      <alignment horizontal="center" vertical="top" wrapText="1"/>
    </xf>
    <xf numFmtId="174" fontId="11" fillId="33" borderId="10" xfId="0" applyNumberFormat="1" applyFont="1" applyFill="1" applyBorder="1" applyAlignment="1">
      <alignment horizontal="center" vertical="top" wrapText="1"/>
    </xf>
    <xf numFmtId="174" fontId="11" fillId="34" borderId="10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1" fontId="1" fillId="35" borderId="14" xfId="0" applyNumberFormat="1" applyFont="1" applyFill="1" applyBorder="1" applyAlignment="1">
      <alignment horizontal="center"/>
    </xf>
    <xf numFmtId="1" fontId="1" fillId="30" borderId="14" xfId="0" applyNumberFormat="1" applyFont="1" applyFill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2" fontId="1" fillId="40" borderId="10" xfId="0" applyNumberFormat="1" applyFont="1" applyFill="1" applyBorder="1" applyAlignment="1">
      <alignment horizontal="center"/>
    </xf>
    <xf numFmtId="174" fontId="1" fillId="40" borderId="16" xfId="0" applyNumberFormat="1" applyFont="1" applyFill="1" applyBorder="1" applyAlignment="1">
      <alignment horizontal="center"/>
    </xf>
    <xf numFmtId="2" fontId="1" fillId="41" borderId="10" xfId="0" applyNumberFormat="1" applyFont="1" applyFill="1" applyBorder="1" applyAlignment="1">
      <alignment horizontal="center"/>
    </xf>
    <xf numFmtId="174" fontId="1" fillId="41" borderId="16" xfId="0" applyNumberFormat="1" applyFont="1" applyFill="1" applyBorder="1" applyAlignment="1">
      <alignment horizontal="center"/>
    </xf>
    <xf numFmtId="2" fontId="1" fillId="41" borderId="14" xfId="0" applyNumberFormat="1" applyFont="1" applyFill="1" applyBorder="1" applyAlignment="1">
      <alignment horizontal="center"/>
    </xf>
    <xf numFmtId="174" fontId="1" fillId="41" borderId="17" xfId="0" applyNumberFormat="1" applyFont="1" applyFill="1" applyBorder="1" applyAlignment="1">
      <alignment horizontal="center"/>
    </xf>
    <xf numFmtId="2" fontId="1" fillId="35" borderId="13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0" fontId="1" fillId="30" borderId="13" xfId="0" applyFont="1" applyFill="1" applyBorder="1" applyAlignment="1">
      <alignment/>
    </xf>
    <xf numFmtId="2" fontId="1" fillId="30" borderId="13" xfId="0" applyNumberFormat="1" applyFont="1" applyFill="1" applyBorder="1" applyAlignment="1">
      <alignment horizontal="center"/>
    </xf>
    <xf numFmtId="174" fontId="1" fillId="30" borderId="18" xfId="0" applyNumberFormat="1" applyFont="1" applyFill="1" applyBorder="1" applyAlignment="1">
      <alignment horizontal="center"/>
    </xf>
    <xf numFmtId="2" fontId="1" fillId="30" borderId="10" xfId="0" applyNumberFormat="1" applyFont="1" applyFill="1" applyBorder="1" applyAlignment="1">
      <alignment horizontal="center"/>
    </xf>
    <xf numFmtId="174" fontId="1" fillId="30" borderId="16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174" fontId="1" fillId="33" borderId="18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174" fontId="1" fillId="33" borderId="16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2" fontId="1" fillId="34" borderId="13" xfId="0" applyNumberFormat="1" applyFont="1" applyFill="1" applyBorder="1" applyAlignment="1">
      <alignment horizontal="center"/>
    </xf>
    <xf numFmtId="174" fontId="1" fillId="34" borderId="18" xfId="0" applyNumberFormat="1" applyFont="1" applyFill="1" applyBorder="1" applyAlignment="1">
      <alignment horizontal="center"/>
    </xf>
    <xf numFmtId="174" fontId="1" fillId="34" borderId="16" xfId="0" applyNumberFormat="1" applyFont="1" applyFill="1" applyBorder="1" applyAlignment="1">
      <alignment horizontal="center"/>
    </xf>
    <xf numFmtId="0" fontId="1" fillId="35" borderId="13" xfId="0" applyFont="1" applyFill="1" applyBorder="1" applyAlignment="1">
      <alignment horizontal="left"/>
    </xf>
    <xf numFmtId="174" fontId="1" fillId="35" borderId="18" xfId="0" applyNumberFormat="1" applyFont="1" applyFill="1" applyBorder="1" applyAlignment="1">
      <alignment horizontal="center"/>
    </xf>
    <xf numFmtId="174" fontId="1" fillId="35" borderId="16" xfId="0" applyNumberFormat="1" applyFont="1" applyFill="1" applyBorder="1" applyAlignment="1">
      <alignment horizontal="center"/>
    </xf>
    <xf numFmtId="174" fontId="1" fillId="35" borderId="19" xfId="0" applyNumberFormat="1" applyFont="1" applyFill="1" applyBorder="1" applyAlignment="1">
      <alignment horizontal="center"/>
    </xf>
    <xf numFmtId="2" fontId="1" fillId="35" borderId="14" xfId="0" applyNumberFormat="1" applyFont="1" applyFill="1" applyBorder="1" applyAlignment="1">
      <alignment horizontal="center"/>
    </xf>
    <xf numFmtId="174" fontId="1" fillId="35" borderId="17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174" fontId="1" fillId="34" borderId="14" xfId="0" applyNumberFormat="1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 horizontal="center"/>
    </xf>
    <xf numFmtId="173" fontId="1" fillId="34" borderId="14" xfId="0" applyNumberFormat="1" applyFont="1" applyFill="1" applyBorder="1" applyAlignment="1">
      <alignment horizontal="center"/>
    </xf>
    <xf numFmtId="1" fontId="1" fillId="34" borderId="14" xfId="0" applyNumberFormat="1" applyFont="1" applyFill="1" applyBorder="1" applyAlignment="1">
      <alignment horizontal="center"/>
    </xf>
    <xf numFmtId="174" fontId="1" fillId="34" borderId="17" xfId="0" applyNumberFormat="1" applyFont="1" applyFill="1" applyBorder="1" applyAlignment="1">
      <alignment horizontal="center"/>
    </xf>
    <xf numFmtId="2" fontId="1" fillId="30" borderId="14" xfId="0" applyNumberFormat="1" applyFont="1" applyFill="1" applyBorder="1" applyAlignment="1">
      <alignment horizontal="center"/>
    </xf>
    <xf numFmtId="174" fontId="1" fillId="30" borderId="17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 shrinkToFit="1"/>
    </xf>
    <xf numFmtId="0" fontId="9" fillId="33" borderId="13" xfId="0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horizontal="center" vertical="center" textRotation="90" wrapText="1"/>
    </xf>
    <xf numFmtId="0" fontId="9" fillId="33" borderId="14" xfId="0" applyFont="1" applyFill="1" applyBorder="1" applyAlignment="1">
      <alignment horizontal="center" vertical="center" textRotation="90" wrapText="1"/>
    </xf>
    <xf numFmtId="0" fontId="9" fillId="40" borderId="13" xfId="0" applyFont="1" applyFill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9" fillId="30" borderId="13" xfId="0" applyFont="1" applyFill="1" applyBorder="1" applyAlignment="1">
      <alignment horizontal="center" vertical="center" textRotation="90"/>
    </xf>
    <xf numFmtId="0" fontId="9" fillId="30" borderId="10" xfId="0" applyFont="1" applyFill="1" applyBorder="1" applyAlignment="1">
      <alignment/>
    </xf>
    <xf numFmtId="0" fontId="9" fillId="30" borderId="14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left"/>
    </xf>
    <xf numFmtId="173" fontId="1" fillId="40" borderId="10" xfId="0" applyNumberFormat="1" applyFont="1" applyFill="1" applyBorder="1" applyAlignment="1">
      <alignment horizontal="center"/>
    </xf>
    <xf numFmtId="0" fontId="1" fillId="41" borderId="10" xfId="0" applyFont="1" applyFill="1" applyBorder="1" applyAlignment="1">
      <alignment horizontal="left"/>
    </xf>
    <xf numFmtId="0" fontId="1" fillId="41" borderId="10" xfId="0" applyFont="1" applyFill="1" applyBorder="1" applyAlignment="1">
      <alignment horizontal="center"/>
    </xf>
    <xf numFmtId="173" fontId="1" fillId="41" borderId="10" xfId="0" applyNumberFormat="1" applyFont="1" applyFill="1" applyBorder="1" applyAlignment="1">
      <alignment horizontal="center"/>
    </xf>
    <xf numFmtId="173" fontId="1" fillId="41" borderId="14" xfId="0" applyNumberFormat="1" applyFont="1" applyFill="1" applyBorder="1" applyAlignment="1">
      <alignment horizontal="center"/>
    </xf>
    <xf numFmtId="1" fontId="1" fillId="34" borderId="13" xfId="0" applyNumberFormat="1" applyFont="1" applyFill="1" applyBorder="1" applyAlignment="1">
      <alignment horizontal="center"/>
    </xf>
    <xf numFmtId="174" fontId="1" fillId="41" borderId="10" xfId="0" applyNumberFormat="1" applyFont="1" applyFill="1" applyBorder="1" applyAlignment="1">
      <alignment horizontal="center"/>
    </xf>
    <xf numFmtId="174" fontId="1" fillId="40" borderId="10" xfId="0" applyNumberFormat="1" applyFont="1" applyFill="1" applyBorder="1" applyAlignment="1">
      <alignment horizontal="center"/>
    </xf>
    <xf numFmtId="174" fontId="10" fillId="41" borderId="10" xfId="0" applyNumberFormat="1" applyFont="1" applyFill="1" applyBorder="1" applyAlignment="1">
      <alignment horizontal="center"/>
    </xf>
    <xf numFmtId="1" fontId="1" fillId="41" borderId="10" xfId="0" applyNumberFormat="1" applyFont="1" applyFill="1" applyBorder="1" applyAlignment="1">
      <alignment horizontal="center"/>
    </xf>
    <xf numFmtId="0" fontId="1" fillId="42" borderId="10" xfId="0" applyFont="1" applyFill="1" applyBorder="1" applyAlignment="1">
      <alignment/>
    </xf>
    <xf numFmtId="0" fontId="1" fillId="42" borderId="10" xfId="0" applyFont="1" applyFill="1" applyBorder="1" applyAlignment="1">
      <alignment horizontal="center"/>
    </xf>
    <xf numFmtId="2" fontId="1" fillId="42" borderId="10" xfId="0" applyNumberFormat="1" applyFont="1" applyFill="1" applyBorder="1" applyAlignment="1">
      <alignment horizontal="center"/>
    </xf>
    <xf numFmtId="173" fontId="1" fillId="42" borderId="10" xfId="0" applyNumberFormat="1" applyFont="1" applyFill="1" applyBorder="1" applyAlignment="1">
      <alignment horizontal="center"/>
    </xf>
    <xf numFmtId="174" fontId="1" fillId="42" borderId="10" xfId="0" applyNumberFormat="1" applyFont="1" applyFill="1" applyBorder="1" applyAlignment="1">
      <alignment horizontal="center"/>
    </xf>
    <xf numFmtId="174" fontId="1" fillId="42" borderId="16" xfId="0" applyNumberFormat="1" applyFont="1" applyFill="1" applyBorder="1" applyAlignment="1">
      <alignment horizontal="center"/>
    </xf>
    <xf numFmtId="0" fontId="1" fillId="35" borderId="20" xfId="0" applyFont="1" applyFill="1" applyBorder="1" applyAlignment="1">
      <alignment horizontal="left"/>
    </xf>
    <xf numFmtId="0" fontId="1" fillId="35" borderId="20" xfId="0" applyFont="1" applyFill="1" applyBorder="1" applyAlignment="1">
      <alignment horizontal="center"/>
    </xf>
    <xf numFmtId="2" fontId="1" fillId="35" borderId="20" xfId="0" applyNumberFormat="1" applyFont="1" applyFill="1" applyBorder="1" applyAlignment="1">
      <alignment horizontal="center"/>
    </xf>
    <xf numFmtId="173" fontId="1" fillId="35" borderId="20" xfId="0" applyNumberFormat="1" applyFont="1" applyFill="1" applyBorder="1" applyAlignment="1">
      <alignment horizontal="center"/>
    </xf>
    <xf numFmtId="174" fontId="1" fillId="35" borderId="20" xfId="0" applyNumberFormat="1" applyFont="1" applyFill="1" applyBorder="1" applyAlignment="1">
      <alignment horizontal="center"/>
    </xf>
    <xf numFmtId="174" fontId="1" fillId="35" borderId="21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left"/>
    </xf>
    <xf numFmtId="0" fontId="10" fillId="35" borderId="10" xfId="0" applyFont="1" applyFill="1" applyBorder="1" applyAlignment="1">
      <alignment horizontal="center"/>
    </xf>
    <xf numFmtId="0" fontId="50" fillId="35" borderId="10" xfId="62" applyFont="1" applyFill="1" applyBorder="1" applyAlignment="1">
      <alignment/>
      <protection/>
    </xf>
    <xf numFmtId="0" fontId="51" fillId="35" borderId="10" xfId="62" applyFont="1" applyFill="1" applyBorder="1" applyAlignment="1">
      <alignment/>
      <protection/>
    </xf>
    <xf numFmtId="0" fontId="13" fillId="35" borderId="10" xfId="0" applyFont="1" applyFill="1" applyBorder="1" applyAlignment="1">
      <alignment horizontal="center"/>
    </xf>
    <xf numFmtId="2" fontId="13" fillId="35" borderId="10" xfId="0" applyNumberFormat="1" applyFont="1" applyFill="1" applyBorder="1" applyAlignment="1">
      <alignment horizontal="center"/>
    </xf>
    <xf numFmtId="173" fontId="13" fillId="35" borderId="10" xfId="0" applyNumberFormat="1" applyFont="1" applyFill="1" applyBorder="1" applyAlignment="1">
      <alignment horizontal="center"/>
    </xf>
    <xf numFmtId="174" fontId="13" fillId="35" borderId="10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173" fontId="1" fillId="35" borderId="10" xfId="0" applyNumberFormat="1" applyFont="1" applyFill="1" applyBorder="1" applyAlignment="1">
      <alignment horizontal="center" vertical="center"/>
    </xf>
    <xf numFmtId="174" fontId="1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/>
    </xf>
    <xf numFmtId="0" fontId="1" fillId="30" borderId="13" xfId="0" applyFont="1" applyFill="1" applyBorder="1" applyAlignment="1">
      <alignment horizontal="left"/>
    </xf>
    <xf numFmtId="173" fontId="1" fillId="37" borderId="13" xfId="0" applyNumberFormat="1" applyFont="1" applyFill="1" applyBorder="1" applyAlignment="1">
      <alignment horizontal="center"/>
    </xf>
    <xf numFmtId="1" fontId="1" fillId="30" borderId="13" xfId="0" applyNumberFormat="1" applyFont="1" applyFill="1" applyBorder="1" applyAlignment="1">
      <alignment horizontal="center"/>
    </xf>
    <xf numFmtId="0" fontId="1" fillId="30" borderId="22" xfId="0" applyFont="1" applyFill="1" applyBorder="1" applyAlignment="1">
      <alignment horizontal="left"/>
    </xf>
    <xf numFmtId="0" fontId="1" fillId="30" borderId="20" xfId="0" applyFont="1" applyFill="1" applyBorder="1" applyAlignment="1">
      <alignment horizontal="left"/>
    </xf>
    <xf numFmtId="0" fontId="1" fillId="30" borderId="20" xfId="0" applyFont="1" applyFill="1" applyBorder="1" applyAlignment="1">
      <alignment horizontal="center"/>
    </xf>
    <xf numFmtId="2" fontId="1" fillId="30" borderId="20" xfId="0" applyNumberFormat="1" applyFont="1" applyFill="1" applyBorder="1" applyAlignment="1">
      <alignment horizontal="center"/>
    </xf>
    <xf numFmtId="173" fontId="1" fillId="30" borderId="20" xfId="0" applyNumberFormat="1" applyFont="1" applyFill="1" applyBorder="1" applyAlignment="1">
      <alignment horizontal="center"/>
    </xf>
    <xf numFmtId="174" fontId="1" fillId="30" borderId="20" xfId="0" applyNumberFormat="1" applyFont="1" applyFill="1" applyBorder="1" applyAlignment="1">
      <alignment horizontal="center"/>
    </xf>
    <xf numFmtId="174" fontId="1" fillId="30" borderId="21" xfId="0" applyNumberFormat="1" applyFont="1" applyFill="1" applyBorder="1" applyAlignment="1">
      <alignment horizontal="center"/>
    </xf>
    <xf numFmtId="0" fontId="51" fillId="30" borderId="10" xfId="62" applyFont="1" applyFill="1" applyBorder="1" applyAlignment="1">
      <alignment/>
      <protection/>
    </xf>
    <xf numFmtId="0" fontId="13" fillId="30" borderId="10" xfId="0" applyFont="1" applyFill="1" applyBorder="1" applyAlignment="1">
      <alignment horizontal="center"/>
    </xf>
    <xf numFmtId="2" fontId="13" fillId="30" borderId="10" xfId="0" applyNumberFormat="1" applyFont="1" applyFill="1" applyBorder="1" applyAlignment="1">
      <alignment horizontal="center"/>
    </xf>
    <xf numFmtId="173" fontId="13" fillId="30" borderId="10" xfId="0" applyNumberFormat="1" applyFont="1" applyFill="1" applyBorder="1" applyAlignment="1">
      <alignment horizontal="center"/>
    </xf>
    <xf numFmtId="174" fontId="13" fillId="30" borderId="10" xfId="0" applyNumberFormat="1" applyFont="1" applyFill="1" applyBorder="1" applyAlignment="1">
      <alignment horizontal="center"/>
    </xf>
    <xf numFmtId="174" fontId="13" fillId="30" borderId="16" xfId="0" applyNumberFormat="1" applyFont="1" applyFill="1" applyBorder="1" applyAlignment="1">
      <alignment horizontal="center"/>
    </xf>
    <xf numFmtId="0" fontId="51" fillId="30" borderId="10" xfId="68" applyFont="1" applyFill="1" applyBorder="1">
      <alignment/>
      <protection/>
    </xf>
    <xf numFmtId="0" fontId="13" fillId="30" borderId="10" xfId="0" applyFont="1" applyFill="1" applyBorder="1" applyAlignment="1">
      <alignment horizontal="center"/>
    </xf>
    <xf numFmtId="0" fontId="10" fillId="30" borderId="1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/>
    </xf>
    <xf numFmtId="2" fontId="1" fillId="30" borderId="10" xfId="0" applyNumberFormat="1" applyFont="1" applyFill="1" applyBorder="1" applyAlignment="1">
      <alignment horizontal="center" vertical="center"/>
    </xf>
    <xf numFmtId="173" fontId="1" fillId="30" borderId="10" xfId="0" applyNumberFormat="1" applyFont="1" applyFill="1" applyBorder="1" applyAlignment="1">
      <alignment horizontal="center" vertical="center"/>
    </xf>
    <xf numFmtId="174" fontId="1" fillId="30" borderId="10" xfId="0" applyNumberFormat="1" applyFont="1" applyFill="1" applyBorder="1" applyAlignment="1">
      <alignment horizontal="center" vertical="center"/>
    </xf>
    <xf numFmtId="174" fontId="1" fillId="30" borderId="16" xfId="0" applyNumberFormat="1" applyFont="1" applyFill="1" applyBorder="1" applyAlignment="1">
      <alignment horizontal="center" vertical="center"/>
    </xf>
    <xf numFmtId="1" fontId="1" fillId="30" borderId="10" xfId="0" applyNumberFormat="1" applyFont="1" applyFill="1" applyBorder="1" applyAlignment="1">
      <alignment horizontal="left"/>
    </xf>
    <xf numFmtId="0" fontId="1" fillId="30" borderId="14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/>
    </xf>
    <xf numFmtId="0" fontId="51" fillId="33" borderId="10" xfId="62" applyFont="1" applyFill="1" applyBorder="1" applyAlignment="1">
      <alignment/>
      <protection/>
    </xf>
    <xf numFmtId="0" fontId="13" fillId="33" borderId="10" xfId="0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/>
    </xf>
    <xf numFmtId="173" fontId="13" fillId="33" borderId="10" xfId="0" applyNumberFormat="1" applyFont="1" applyFill="1" applyBorder="1" applyAlignment="1">
      <alignment horizontal="center"/>
    </xf>
    <xf numFmtId="174" fontId="13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173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left"/>
    </xf>
    <xf numFmtId="0" fontId="1" fillId="34" borderId="20" xfId="0" applyFont="1" applyFill="1" applyBorder="1" applyAlignment="1">
      <alignment horizontal="center"/>
    </xf>
    <xf numFmtId="2" fontId="1" fillId="34" borderId="20" xfId="0" applyNumberFormat="1" applyFont="1" applyFill="1" applyBorder="1" applyAlignment="1">
      <alignment horizontal="center"/>
    </xf>
    <xf numFmtId="173" fontId="1" fillId="34" borderId="20" xfId="0" applyNumberFormat="1" applyFont="1" applyFill="1" applyBorder="1" applyAlignment="1">
      <alignment horizontal="center"/>
    </xf>
    <xf numFmtId="174" fontId="1" fillId="34" borderId="20" xfId="0" applyNumberFormat="1" applyFont="1" applyFill="1" applyBorder="1" applyAlignment="1">
      <alignment horizontal="center"/>
    </xf>
    <xf numFmtId="174" fontId="1" fillId="34" borderId="21" xfId="0" applyNumberFormat="1" applyFont="1" applyFill="1" applyBorder="1" applyAlignment="1">
      <alignment horizontal="center"/>
    </xf>
    <xf numFmtId="0" fontId="51" fillId="34" borderId="10" xfId="62" applyFont="1" applyFill="1" applyBorder="1" applyAlignment="1">
      <alignment/>
      <protection/>
    </xf>
    <xf numFmtId="0" fontId="13" fillId="34" borderId="10" xfId="0" applyFont="1" applyFill="1" applyBorder="1" applyAlignment="1">
      <alignment horizontal="center"/>
    </xf>
    <xf numFmtId="2" fontId="13" fillId="34" borderId="10" xfId="0" applyNumberFormat="1" applyFont="1" applyFill="1" applyBorder="1" applyAlignment="1">
      <alignment horizontal="center"/>
    </xf>
    <xf numFmtId="173" fontId="13" fillId="34" borderId="10" xfId="0" applyNumberFormat="1" applyFont="1" applyFill="1" applyBorder="1" applyAlignment="1">
      <alignment horizontal="center"/>
    </xf>
    <xf numFmtId="174" fontId="13" fillId="34" borderId="10" xfId="0" applyNumberFormat="1" applyFont="1" applyFill="1" applyBorder="1" applyAlignment="1">
      <alignment horizontal="center"/>
    </xf>
    <xf numFmtId="174" fontId="13" fillId="34" borderId="16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/>
    </xf>
    <xf numFmtId="0" fontId="14" fillId="34" borderId="10" xfId="0" applyFont="1" applyFill="1" applyBorder="1" applyAlignment="1" applyProtection="1">
      <alignment/>
      <protection locked="0"/>
    </xf>
    <xf numFmtId="0" fontId="1" fillId="34" borderId="14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173" fontId="1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1" fillId="34" borderId="16" xfId="0" applyNumberFormat="1" applyFont="1" applyFill="1" applyBorder="1" applyAlignment="1">
      <alignment horizontal="center" vertical="center"/>
    </xf>
    <xf numFmtId="0" fontId="1" fillId="34" borderId="10" xfId="53" applyFont="1" applyFill="1" applyBorder="1" applyAlignment="1">
      <alignment horizontal="left"/>
      <protection/>
    </xf>
    <xf numFmtId="0" fontId="1" fillId="34" borderId="10" xfId="53" applyFont="1" applyFill="1" applyBorder="1" applyAlignment="1">
      <alignment horizontal="center"/>
      <protection/>
    </xf>
    <xf numFmtId="173" fontId="1" fillId="34" borderId="2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50" fillId="35" borderId="10" xfId="63" applyFont="1" applyFill="1" applyBorder="1" applyAlignment="1">
      <alignment horizontal="center"/>
      <protection/>
    </xf>
    <xf numFmtId="0" fontId="51" fillId="35" borderId="10" xfId="63" applyFont="1" applyFill="1" applyBorder="1" applyAlignment="1">
      <alignment horizontal="center"/>
      <protection/>
    </xf>
    <xf numFmtId="0" fontId="51" fillId="30" borderId="10" xfId="63" applyFont="1" applyFill="1" applyBorder="1" applyAlignment="1">
      <alignment horizontal="center"/>
      <protection/>
    </xf>
    <xf numFmtId="0" fontId="51" fillId="33" borderId="10" xfId="63" applyFont="1" applyFill="1" applyBorder="1" applyAlignment="1">
      <alignment horizontal="center"/>
      <protection/>
    </xf>
    <xf numFmtId="0" fontId="51" fillId="34" borderId="10" xfId="63" applyFont="1" applyFill="1" applyBorder="1" applyAlignment="1">
      <alignment horizontal="center"/>
      <protection/>
    </xf>
    <xf numFmtId="0" fontId="10" fillId="30" borderId="10" xfId="0" applyFont="1" applyFill="1" applyBorder="1" applyAlignment="1">
      <alignment horizontal="left" vertical="center"/>
    </xf>
    <xf numFmtId="0" fontId="1" fillId="30" borderId="10" xfId="0" applyFont="1" applyFill="1" applyBorder="1" applyAlignment="1">
      <alignment horizontal="left" vertical="center"/>
    </xf>
    <xf numFmtId="0" fontId="13" fillId="38" borderId="10" xfId="0" applyFont="1" applyFill="1" applyBorder="1" applyAlignment="1">
      <alignment horizontal="center"/>
    </xf>
    <xf numFmtId="174" fontId="13" fillId="33" borderId="16" xfId="0" applyNumberFormat="1" applyFont="1" applyFill="1" applyBorder="1" applyAlignment="1">
      <alignment horizontal="center"/>
    </xf>
    <xf numFmtId="0" fontId="51" fillId="33" borderId="20" xfId="62" applyFont="1" applyFill="1" applyBorder="1" applyAlignment="1">
      <alignment/>
      <protection/>
    </xf>
    <xf numFmtId="0" fontId="51" fillId="33" borderId="20" xfId="63" applyFont="1" applyFill="1" applyBorder="1" applyAlignment="1">
      <alignment horizontal="center"/>
      <protection/>
    </xf>
    <xf numFmtId="0" fontId="13" fillId="33" borderId="20" xfId="0" applyFont="1" applyFill="1" applyBorder="1" applyAlignment="1">
      <alignment horizontal="center"/>
    </xf>
    <xf numFmtId="2" fontId="13" fillId="33" borderId="20" xfId="0" applyNumberFormat="1" applyFont="1" applyFill="1" applyBorder="1" applyAlignment="1">
      <alignment horizontal="center"/>
    </xf>
    <xf numFmtId="173" fontId="13" fillId="33" borderId="20" xfId="0" applyNumberFormat="1" applyFont="1" applyFill="1" applyBorder="1" applyAlignment="1">
      <alignment horizontal="center"/>
    </xf>
    <xf numFmtId="174" fontId="13" fillId="33" borderId="20" xfId="0" applyNumberFormat="1" applyFont="1" applyFill="1" applyBorder="1" applyAlignment="1">
      <alignment horizontal="center"/>
    </xf>
    <xf numFmtId="174" fontId="13" fillId="33" borderId="21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shrinkToFit="1"/>
    </xf>
    <xf numFmtId="174" fontId="13" fillId="35" borderId="16" xfId="0" applyNumberFormat="1" applyFont="1" applyFill="1" applyBorder="1" applyAlignment="1">
      <alignment horizontal="center"/>
    </xf>
    <xf numFmtId="174" fontId="1" fillId="35" borderId="16" xfId="0" applyNumberFormat="1" applyFont="1" applyFill="1" applyBorder="1" applyAlignment="1">
      <alignment horizontal="center" vertical="center"/>
    </xf>
    <xf numFmtId="174" fontId="1" fillId="33" borderId="16" xfId="0" applyNumberFormat="1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 textRotation="90"/>
    </xf>
    <xf numFmtId="0" fontId="9" fillId="34" borderId="25" xfId="0" applyFont="1" applyFill="1" applyBorder="1" applyAlignment="1">
      <alignment horizontal="center" vertical="center" textRotation="90"/>
    </xf>
    <xf numFmtId="0" fontId="1" fillId="33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33" borderId="22" xfId="0" applyFont="1" applyFill="1" applyBorder="1" applyAlignment="1">
      <alignment/>
    </xf>
    <xf numFmtId="174" fontId="10" fillId="35" borderId="10" xfId="0" applyNumberFormat="1" applyFont="1" applyFill="1" applyBorder="1" applyAlignment="1">
      <alignment horizontal="center" vertical="center" wrapText="1"/>
    </xf>
    <xf numFmtId="174" fontId="10" fillId="30" borderId="10" xfId="0" applyNumberFormat="1" applyFont="1" applyFill="1" applyBorder="1" applyAlignment="1">
      <alignment horizontal="center" vertical="center" wrapText="1"/>
    </xf>
    <xf numFmtId="174" fontId="10" fillId="33" borderId="10" xfId="0" applyNumberFormat="1" applyFont="1" applyFill="1" applyBorder="1" applyAlignment="1">
      <alignment horizontal="center" vertical="center" wrapText="1"/>
    </xf>
    <xf numFmtId="174" fontId="10" fillId="34" borderId="10" xfId="0" applyNumberFormat="1" applyFont="1" applyFill="1" applyBorder="1" applyAlignment="1">
      <alignment horizontal="center" vertical="center" wrapText="1"/>
    </xf>
    <xf numFmtId="1" fontId="1" fillId="36" borderId="13" xfId="0" applyNumberFormat="1" applyFont="1" applyFill="1" applyBorder="1" applyAlignment="1">
      <alignment horizontal="center"/>
    </xf>
    <xf numFmtId="1" fontId="1" fillId="35" borderId="20" xfId="0" applyNumberFormat="1" applyFont="1" applyFill="1" applyBorder="1" applyAlignment="1">
      <alignment horizontal="center"/>
    </xf>
    <xf numFmtId="1" fontId="1" fillId="35" borderId="13" xfId="0" applyNumberFormat="1" applyFont="1" applyFill="1" applyBorder="1" applyAlignment="1">
      <alignment horizontal="center"/>
    </xf>
    <xf numFmtId="1" fontId="1" fillId="40" borderId="10" xfId="0" applyNumberFormat="1" applyFont="1" applyFill="1" applyBorder="1" applyAlignment="1">
      <alignment horizontal="center"/>
    </xf>
    <xf numFmtId="1" fontId="13" fillId="35" borderId="10" xfId="0" applyNumberFormat="1" applyFont="1" applyFill="1" applyBorder="1" applyAlignment="1">
      <alignment horizontal="center"/>
    </xf>
    <xf numFmtId="1" fontId="10" fillId="35" borderId="10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1" fontId="1" fillId="37" borderId="13" xfId="0" applyNumberFormat="1" applyFont="1" applyFill="1" applyBorder="1" applyAlignment="1">
      <alignment horizontal="center"/>
    </xf>
    <xf numFmtId="1" fontId="1" fillId="30" borderId="20" xfId="0" applyNumberFormat="1" applyFont="1" applyFill="1" applyBorder="1" applyAlignment="1">
      <alignment horizontal="center"/>
    </xf>
    <xf numFmtId="1" fontId="13" fillId="30" borderId="10" xfId="0" applyNumberFormat="1" applyFont="1" applyFill="1" applyBorder="1" applyAlignment="1">
      <alignment horizontal="center"/>
    </xf>
    <xf numFmtId="1" fontId="13" fillId="30" borderId="10" xfId="0" applyNumberFormat="1" applyFont="1" applyFill="1" applyBorder="1" applyAlignment="1">
      <alignment horizontal="center"/>
    </xf>
    <xf numFmtId="1" fontId="10" fillId="30" borderId="10" xfId="0" applyNumberFormat="1" applyFont="1" applyFill="1" applyBorder="1" applyAlignment="1">
      <alignment horizontal="center" vertical="center" wrapText="1"/>
    </xf>
    <xf numFmtId="1" fontId="1" fillId="30" borderId="10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/>
    </xf>
    <xf numFmtId="1" fontId="13" fillId="38" borderId="10" xfId="0" applyNumberFormat="1" applyFont="1" applyFill="1" applyBorder="1" applyAlignment="1">
      <alignment horizontal="center"/>
    </xf>
    <xf numFmtId="1" fontId="13" fillId="33" borderId="20" xfId="0" applyNumberFormat="1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4" borderId="20" xfId="0" applyNumberFormat="1" applyFont="1" applyFill="1" applyBorder="1" applyAlignment="1">
      <alignment horizontal="center"/>
    </xf>
    <xf numFmtId="1" fontId="13" fillId="34" borderId="10" xfId="0" applyNumberFormat="1" applyFont="1" applyFill="1" applyBorder="1" applyAlignment="1">
      <alignment horizontal="center"/>
    </xf>
    <xf numFmtId="1" fontId="13" fillId="39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 applyProtection="1">
      <alignment horizontal="center"/>
      <protection locked="0"/>
    </xf>
    <xf numFmtId="1" fontId="10" fillId="34" borderId="10" xfId="0" applyNumberFormat="1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1" fontId="1" fillId="34" borderId="10" xfId="42" applyNumberFormat="1" applyFont="1" applyFill="1" applyBorder="1" applyAlignment="1">
      <alignment horizontal="center"/>
    </xf>
    <xf numFmtId="1" fontId="1" fillId="34" borderId="10" xfId="53" applyNumberFormat="1" applyFont="1" applyFill="1" applyBorder="1" applyAlignment="1">
      <alignment horizontal="center"/>
      <protection/>
    </xf>
    <xf numFmtId="173" fontId="1" fillId="35" borderId="23" xfId="0" applyNumberFormat="1" applyFont="1" applyFill="1" applyBorder="1" applyAlignment="1">
      <alignment horizontal="center"/>
    </xf>
    <xf numFmtId="173" fontId="12" fillId="35" borderId="10" xfId="0" applyNumberFormat="1" applyFont="1" applyFill="1" applyBorder="1" applyAlignment="1">
      <alignment horizontal="center" vertical="top" wrapText="1"/>
    </xf>
    <xf numFmtId="173" fontId="50" fillId="35" borderId="10" xfId="64" applyNumberFormat="1" applyFont="1" applyFill="1" applyBorder="1" applyAlignment="1">
      <alignment horizontal="center"/>
      <protection/>
    </xf>
    <xf numFmtId="173" fontId="50" fillId="35" borderId="10" xfId="65" applyNumberFormat="1" applyFont="1" applyFill="1" applyBorder="1" applyAlignment="1">
      <alignment horizontal="center"/>
      <protection/>
    </xf>
    <xf numFmtId="173" fontId="51" fillId="35" borderId="10" xfId="64" applyNumberFormat="1" applyFont="1" applyFill="1" applyBorder="1" applyAlignment="1">
      <alignment horizontal="center"/>
      <protection/>
    </xf>
    <xf numFmtId="173" fontId="51" fillId="35" borderId="10" xfId="65" applyNumberFormat="1" applyFont="1" applyFill="1" applyBorder="1" applyAlignment="1">
      <alignment horizontal="center"/>
      <protection/>
    </xf>
    <xf numFmtId="173" fontId="10" fillId="35" borderId="10" xfId="0" applyNumberFormat="1" applyFont="1" applyFill="1" applyBorder="1" applyAlignment="1">
      <alignment horizontal="center" vertical="center" wrapText="1"/>
    </xf>
    <xf numFmtId="173" fontId="1" fillId="36" borderId="10" xfId="0" applyNumberFormat="1" applyFont="1" applyFill="1" applyBorder="1" applyAlignment="1">
      <alignment horizontal="center" vertical="center"/>
    </xf>
    <xf numFmtId="173" fontId="1" fillId="35" borderId="10" xfId="42" applyNumberFormat="1" applyFont="1" applyFill="1" applyBorder="1" applyAlignment="1">
      <alignment horizontal="center"/>
    </xf>
    <xf numFmtId="173" fontId="51" fillId="30" borderId="10" xfId="64" applyNumberFormat="1" applyFont="1" applyFill="1" applyBorder="1" applyAlignment="1">
      <alignment horizontal="center"/>
      <protection/>
    </xf>
    <xf numFmtId="173" fontId="51" fillId="30" borderId="10" xfId="65" applyNumberFormat="1" applyFont="1" applyFill="1" applyBorder="1" applyAlignment="1">
      <alignment horizontal="center"/>
      <protection/>
    </xf>
    <xf numFmtId="173" fontId="10" fillId="30" borderId="10" xfId="0" applyNumberFormat="1" applyFont="1" applyFill="1" applyBorder="1" applyAlignment="1">
      <alignment horizontal="center" vertical="center" wrapText="1"/>
    </xf>
    <xf numFmtId="173" fontId="1" fillId="30" borderId="10" xfId="42" applyNumberFormat="1" applyFont="1" applyFill="1" applyBorder="1" applyAlignment="1">
      <alignment horizontal="center"/>
    </xf>
    <xf numFmtId="173" fontId="1" fillId="30" borderId="13" xfId="42" applyNumberFormat="1" applyFont="1" applyFill="1" applyBorder="1" applyAlignment="1">
      <alignment horizontal="center"/>
    </xf>
    <xf numFmtId="173" fontId="51" fillId="33" borderId="10" xfId="64" applyNumberFormat="1" applyFont="1" applyFill="1" applyBorder="1" applyAlignment="1">
      <alignment horizontal="center"/>
      <protection/>
    </xf>
    <xf numFmtId="173" fontId="51" fillId="33" borderId="10" xfId="65" applyNumberFormat="1" applyFont="1" applyFill="1" applyBorder="1" applyAlignment="1">
      <alignment horizontal="center"/>
      <protection/>
    </xf>
    <xf numFmtId="173" fontId="51" fillId="33" borderId="20" xfId="64" applyNumberFormat="1" applyFont="1" applyFill="1" applyBorder="1" applyAlignment="1">
      <alignment horizontal="center"/>
      <protection/>
    </xf>
    <xf numFmtId="173" fontId="51" fillId="33" borderId="20" xfId="65" applyNumberFormat="1" applyFont="1" applyFill="1" applyBorder="1" applyAlignment="1">
      <alignment horizontal="center"/>
      <protection/>
    </xf>
    <xf numFmtId="173" fontId="10" fillId="33" borderId="10" xfId="0" applyNumberFormat="1" applyFont="1" applyFill="1" applyBorder="1" applyAlignment="1">
      <alignment horizontal="center" vertical="center" wrapText="1"/>
    </xf>
    <xf numFmtId="173" fontId="1" fillId="41" borderId="10" xfId="42" applyNumberFormat="1" applyFont="1" applyFill="1" applyBorder="1" applyAlignment="1">
      <alignment horizontal="center"/>
    </xf>
    <xf numFmtId="173" fontId="12" fillId="34" borderId="10" xfId="0" applyNumberFormat="1" applyFont="1" applyFill="1" applyBorder="1" applyAlignment="1">
      <alignment horizontal="center" vertical="top" wrapText="1"/>
    </xf>
    <xf numFmtId="173" fontId="51" fillId="34" borderId="10" xfId="64" applyNumberFormat="1" applyFont="1" applyFill="1" applyBorder="1" applyAlignment="1">
      <alignment horizontal="center"/>
      <protection/>
    </xf>
    <xf numFmtId="173" fontId="51" fillId="34" borderId="10" xfId="65" applyNumberFormat="1" applyFont="1" applyFill="1" applyBorder="1" applyAlignment="1">
      <alignment horizontal="center"/>
      <protection/>
    </xf>
    <xf numFmtId="173" fontId="10" fillId="34" borderId="10" xfId="0" applyNumberFormat="1" applyFont="1" applyFill="1" applyBorder="1" applyAlignment="1">
      <alignment horizontal="center" vertical="center" wrapText="1"/>
    </xf>
    <xf numFmtId="173" fontId="1" fillId="39" borderId="10" xfId="0" applyNumberFormat="1" applyFont="1" applyFill="1" applyBorder="1" applyAlignment="1">
      <alignment horizontal="center" vertical="center"/>
    </xf>
    <xf numFmtId="173" fontId="1" fillId="34" borderId="10" xfId="42" applyNumberFormat="1" applyFont="1" applyFill="1" applyBorder="1" applyAlignment="1">
      <alignment horizontal="center"/>
    </xf>
    <xf numFmtId="174" fontId="12" fillId="35" borderId="10" xfId="0" applyNumberFormat="1" applyFont="1" applyFill="1" applyBorder="1" applyAlignment="1">
      <alignment horizontal="center" vertical="top" wrapText="1"/>
    </xf>
    <xf numFmtId="174" fontId="50" fillId="35" borderId="10" xfId="66" applyNumberFormat="1" applyFont="1" applyFill="1" applyBorder="1" applyAlignment="1">
      <alignment horizontal="center"/>
      <protection/>
    </xf>
    <xf numFmtId="174" fontId="51" fillId="35" borderId="10" xfId="66" applyNumberFormat="1" applyFont="1" applyFill="1" applyBorder="1" applyAlignment="1">
      <alignment horizontal="center"/>
      <protection/>
    </xf>
    <xf numFmtId="174" fontId="51" fillId="30" borderId="10" xfId="66" applyNumberFormat="1" applyFont="1" applyFill="1" applyBorder="1" applyAlignment="1">
      <alignment horizontal="center"/>
      <protection/>
    </xf>
    <xf numFmtId="174" fontId="51" fillId="33" borderId="10" xfId="66" applyNumberFormat="1" applyFont="1" applyFill="1" applyBorder="1" applyAlignment="1">
      <alignment horizontal="center"/>
      <protection/>
    </xf>
    <xf numFmtId="174" fontId="51" fillId="33" borderId="20" xfId="66" applyNumberFormat="1" applyFont="1" applyFill="1" applyBorder="1" applyAlignment="1">
      <alignment horizontal="center"/>
      <protection/>
    </xf>
    <xf numFmtId="174" fontId="12" fillId="34" borderId="10" xfId="0" applyNumberFormat="1" applyFont="1" applyFill="1" applyBorder="1" applyAlignment="1">
      <alignment horizontal="center" vertical="top" wrapText="1"/>
    </xf>
    <xf numFmtId="174" fontId="51" fillId="34" borderId="10" xfId="66" applyNumberFormat="1" applyFont="1" applyFill="1" applyBorder="1" applyAlignment="1">
      <alignment horizontal="center"/>
      <protection/>
    </xf>
    <xf numFmtId="174" fontId="50" fillId="35" borderId="10" xfId="67" applyNumberFormat="1" applyFont="1" applyFill="1" applyBorder="1" applyAlignment="1">
      <alignment horizontal="center"/>
      <protection/>
    </xf>
    <xf numFmtId="174" fontId="51" fillId="35" borderId="10" xfId="67" applyNumberFormat="1" applyFont="1" applyFill="1" applyBorder="1" applyAlignment="1">
      <alignment horizontal="center"/>
      <protection/>
    </xf>
    <xf numFmtId="174" fontId="51" fillId="30" borderId="10" xfId="67" applyNumberFormat="1" applyFont="1" applyFill="1" applyBorder="1" applyAlignment="1">
      <alignment horizontal="center"/>
      <protection/>
    </xf>
    <xf numFmtId="174" fontId="51" fillId="33" borderId="10" xfId="67" applyNumberFormat="1" applyFont="1" applyFill="1" applyBorder="1" applyAlignment="1">
      <alignment horizontal="center"/>
      <protection/>
    </xf>
    <xf numFmtId="174" fontId="51" fillId="33" borderId="20" xfId="67" applyNumberFormat="1" applyFont="1" applyFill="1" applyBorder="1" applyAlignment="1">
      <alignment horizontal="center"/>
      <protection/>
    </xf>
    <xf numFmtId="174" fontId="51" fillId="34" borderId="10" xfId="67" applyNumberFormat="1" applyFont="1" applyFill="1" applyBorder="1" applyAlignment="1">
      <alignment horizontal="center"/>
      <protection/>
    </xf>
    <xf numFmtId="173" fontId="1" fillId="30" borderId="23" xfId="0" applyNumberFormat="1" applyFont="1" applyFill="1" applyBorder="1" applyAlignment="1">
      <alignment horizontal="center"/>
    </xf>
    <xf numFmtId="0" fontId="1" fillId="35" borderId="13" xfId="0" applyFont="1" applyFill="1" applyBorder="1" applyAlignment="1" applyProtection="1">
      <alignment/>
      <protection locked="0"/>
    </xf>
    <xf numFmtId="0" fontId="1" fillId="35" borderId="13" xfId="0" applyFont="1" applyFill="1" applyBorder="1" applyAlignment="1" applyProtection="1">
      <alignment horizontal="center"/>
      <protection locked="0"/>
    </xf>
    <xf numFmtId="1" fontId="1" fillId="35" borderId="23" xfId="0" applyNumberFormat="1" applyFont="1" applyFill="1" applyBorder="1" applyAlignment="1">
      <alignment horizontal="center"/>
    </xf>
    <xf numFmtId="1" fontId="1" fillId="30" borderId="22" xfId="0" applyNumberFormat="1" applyFont="1" applyFill="1" applyBorder="1" applyAlignment="1">
      <alignment horizontal="left"/>
    </xf>
    <xf numFmtId="0" fontId="51" fillId="30" borderId="13" xfId="62" applyFont="1" applyFill="1" applyBorder="1" applyAlignment="1">
      <alignment/>
      <protection/>
    </xf>
    <xf numFmtId="0" fontId="1" fillId="30" borderId="13" xfId="0" applyFont="1" applyFill="1" applyBorder="1" applyAlignment="1" applyProtection="1">
      <alignment/>
      <protection locked="0"/>
    </xf>
    <xf numFmtId="0" fontId="1" fillId="30" borderId="20" xfId="0" applyFont="1" applyFill="1" applyBorder="1" applyAlignment="1">
      <alignment/>
    </xf>
    <xf numFmtId="0" fontId="1" fillId="30" borderId="22" xfId="0" applyFont="1" applyFill="1" applyBorder="1" applyAlignment="1" applyProtection="1">
      <alignment/>
      <protection locked="0"/>
    </xf>
    <xf numFmtId="0" fontId="51" fillId="30" borderId="10" xfId="56" applyFont="1" applyFill="1" applyBorder="1" applyAlignment="1">
      <alignment horizontal="center"/>
      <protection/>
    </xf>
    <xf numFmtId="0" fontId="1" fillId="30" borderId="0" xfId="0" applyFont="1" applyFill="1" applyBorder="1" applyAlignment="1">
      <alignment horizontal="center"/>
    </xf>
    <xf numFmtId="0" fontId="51" fillId="30" borderId="13" xfId="63" applyFont="1" applyFill="1" applyBorder="1" applyAlignment="1">
      <alignment horizontal="center"/>
      <protection/>
    </xf>
    <xf numFmtId="0" fontId="13" fillId="30" borderId="13" xfId="0" applyFont="1" applyFill="1" applyBorder="1" applyAlignment="1">
      <alignment horizontal="center"/>
    </xf>
    <xf numFmtId="0" fontId="1" fillId="30" borderId="13" xfId="0" applyFont="1" applyFill="1" applyBorder="1" applyAlignment="1" applyProtection="1">
      <alignment horizontal="center"/>
      <protection locked="0"/>
    </xf>
    <xf numFmtId="1" fontId="13" fillId="30" borderId="13" xfId="0" applyNumberFormat="1" applyFont="1" applyFill="1" applyBorder="1" applyAlignment="1">
      <alignment horizontal="center"/>
    </xf>
    <xf numFmtId="173" fontId="51" fillId="30" borderId="10" xfId="57" applyNumberFormat="1" applyFont="1" applyFill="1" applyBorder="1" applyAlignment="1">
      <alignment horizontal="center"/>
      <protection/>
    </xf>
    <xf numFmtId="173" fontId="1" fillId="30" borderId="0" xfId="0" applyNumberFormat="1" applyFont="1" applyFill="1" applyBorder="1" applyAlignment="1">
      <alignment horizontal="center"/>
    </xf>
    <xf numFmtId="173" fontId="51" fillId="30" borderId="13" xfId="64" applyNumberFormat="1" applyFont="1" applyFill="1" applyBorder="1" applyAlignment="1">
      <alignment horizontal="center"/>
      <protection/>
    </xf>
    <xf numFmtId="173" fontId="13" fillId="30" borderId="13" xfId="0" applyNumberFormat="1" applyFont="1" applyFill="1" applyBorder="1" applyAlignment="1">
      <alignment horizontal="center"/>
    </xf>
    <xf numFmtId="173" fontId="51" fillId="30" borderId="10" xfId="58" applyNumberFormat="1" applyFont="1" applyFill="1" applyBorder="1" applyAlignment="1">
      <alignment horizontal="center"/>
      <protection/>
    </xf>
    <xf numFmtId="173" fontId="51" fillId="30" borderId="13" xfId="65" applyNumberFormat="1" applyFont="1" applyFill="1" applyBorder="1" applyAlignment="1">
      <alignment horizontal="center"/>
      <protection/>
    </xf>
    <xf numFmtId="173" fontId="11" fillId="30" borderId="20" xfId="0" applyNumberFormat="1" applyFont="1" applyFill="1" applyBorder="1" applyAlignment="1">
      <alignment horizontal="center" vertical="top" wrapText="1"/>
    </xf>
    <xf numFmtId="174" fontId="51" fillId="30" borderId="10" xfId="59" applyNumberFormat="1" applyFont="1" applyFill="1" applyBorder="1" applyAlignment="1">
      <alignment horizontal="center"/>
      <protection/>
    </xf>
    <xf numFmtId="174" fontId="1" fillId="30" borderId="0" xfId="0" applyNumberFormat="1" applyFont="1" applyFill="1" applyBorder="1" applyAlignment="1">
      <alignment horizontal="center"/>
    </xf>
    <xf numFmtId="174" fontId="51" fillId="30" borderId="13" xfId="66" applyNumberFormat="1" applyFont="1" applyFill="1" applyBorder="1" applyAlignment="1">
      <alignment horizontal="center"/>
      <protection/>
    </xf>
    <xf numFmtId="174" fontId="11" fillId="30" borderId="20" xfId="0" applyNumberFormat="1" applyFont="1" applyFill="1" applyBorder="1" applyAlignment="1">
      <alignment horizontal="center" vertical="top" wrapText="1"/>
    </xf>
    <xf numFmtId="174" fontId="51" fillId="30" borderId="10" xfId="60" applyNumberFormat="1" applyFont="1" applyFill="1" applyBorder="1" applyAlignment="1">
      <alignment horizontal="center"/>
      <protection/>
    </xf>
    <xf numFmtId="174" fontId="51" fillId="30" borderId="13" xfId="67" applyNumberFormat="1" applyFont="1" applyFill="1" applyBorder="1" applyAlignment="1">
      <alignment horizontal="center"/>
      <protection/>
    </xf>
    <xf numFmtId="174" fontId="13" fillId="30" borderId="13" xfId="0" applyNumberFormat="1" applyFont="1" applyFill="1" applyBorder="1" applyAlignment="1">
      <alignment horizontal="center"/>
    </xf>
    <xf numFmtId="2" fontId="13" fillId="30" borderId="13" xfId="0" applyNumberFormat="1" applyFont="1" applyFill="1" applyBorder="1" applyAlignment="1">
      <alignment horizontal="center"/>
    </xf>
    <xf numFmtId="174" fontId="13" fillId="30" borderId="18" xfId="0" applyNumberFormat="1" applyFont="1" applyFill="1" applyBorder="1" applyAlignment="1">
      <alignment horizontal="center"/>
    </xf>
    <xf numFmtId="0" fontId="1" fillId="41" borderId="14" xfId="0" applyFont="1" applyFill="1" applyBorder="1" applyAlignment="1">
      <alignment/>
    </xf>
    <xf numFmtId="0" fontId="1" fillId="33" borderId="22" xfId="0" applyFont="1" applyFill="1" applyBorder="1" applyAlignment="1">
      <alignment horizontal="left"/>
    </xf>
    <xf numFmtId="0" fontId="1" fillId="33" borderId="22" xfId="0" applyFont="1" applyFill="1" applyBorder="1" applyAlignment="1" applyProtection="1">
      <alignment/>
      <protection locked="0"/>
    </xf>
    <xf numFmtId="1" fontId="1" fillId="33" borderId="13" xfId="0" applyNumberFormat="1" applyFont="1" applyFill="1" applyBorder="1" applyAlignment="1">
      <alignment horizontal="left"/>
    </xf>
    <xf numFmtId="173" fontId="1" fillId="33" borderId="13" xfId="42" applyNumberFormat="1" applyFont="1" applyFill="1" applyBorder="1" applyAlignment="1">
      <alignment horizontal="center"/>
    </xf>
    <xf numFmtId="173" fontId="13" fillId="33" borderId="13" xfId="0" applyNumberFormat="1" applyFont="1" applyFill="1" applyBorder="1" applyAlignment="1">
      <alignment horizontal="center"/>
    </xf>
    <xf numFmtId="174" fontId="10" fillId="33" borderId="13" xfId="0" applyNumberFormat="1" applyFont="1" applyFill="1" applyBorder="1" applyAlignment="1">
      <alignment horizontal="center"/>
    </xf>
    <xf numFmtId="0" fontId="1" fillId="34" borderId="13" xfId="0" applyFont="1" applyFill="1" applyBorder="1" applyAlignment="1" applyProtection="1">
      <alignment/>
      <protection locked="0"/>
    </xf>
    <xf numFmtId="0" fontId="1" fillId="34" borderId="20" xfId="0" applyFont="1" applyFill="1" applyBorder="1" applyAlignment="1" applyProtection="1">
      <alignment/>
      <protection locked="0"/>
    </xf>
    <xf numFmtId="0" fontId="1" fillId="34" borderId="13" xfId="0" applyFont="1" applyFill="1" applyBorder="1" applyAlignment="1" applyProtection="1">
      <alignment horizontal="center"/>
      <protection locked="0"/>
    </xf>
    <xf numFmtId="0" fontId="1" fillId="34" borderId="20" xfId="0" applyFont="1" applyFill="1" applyBorder="1" applyAlignment="1" applyProtection="1">
      <alignment horizontal="center"/>
      <protection locked="0"/>
    </xf>
    <xf numFmtId="1" fontId="1" fillId="39" borderId="14" xfId="0" applyNumberFormat="1" applyFont="1" applyFill="1" applyBorder="1" applyAlignment="1">
      <alignment horizontal="center"/>
    </xf>
    <xf numFmtId="1" fontId="1" fillId="34" borderId="23" xfId="0" applyNumberFormat="1" applyFont="1" applyFill="1" applyBorder="1" applyAlignment="1">
      <alignment horizontal="center"/>
    </xf>
    <xf numFmtId="174" fontId="10" fillId="34" borderId="20" xfId="0" applyNumberFormat="1" applyFont="1" applyFill="1" applyBorder="1" applyAlignment="1">
      <alignment horizontal="center"/>
    </xf>
    <xf numFmtId="1" fontId="1" fillId="42" borderId="10" xfId="0" applyNumberFormat="1" applyFont="1" applyFill="1" applyBorder="1" applyAlignment="1">
      <alignment horizont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2" xfId="61"/>
    <cellStyle name="Normal 3" xfId="62"/>
    <cellStyle name="Normal 4" xfId="63"/>
    <cellStyle name="Normal 5" xfId="64"/>
    <cellStyle name="Normal 6" xfId="65"/>
    <cellStyle name="Normal 7" xfId="66"/>
    <cellStyle name="Normal 8" xfId="67"/>
    <cellStyle name="Normal 9" xfId="68"/>
    <cellStyle name="Note" xfId="69"/>
    <cellStyle name="Output" xfId="70"/>
    <cellStyle name="Paprastas 2" xfId="71"/>
    <cellStyle name="Paprastas 3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2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88" sqref="H88"/>
    </sheetView>
  </sheetViews>
  <sheetFormatPr defaultColWidth="9.140625" defaultRowHeight="12.75"/>
  <cols>
    <col min="1" max="1" width="10.00390625" style="0" customWidth="1"/>
    <col min="2" max="2" width="5.421875" style="0" customWidth="1"/>
    <col min="3" max="3" width="30.140625" style="0" customWidth="1"/>
    <col min="4" max="4" width="6.8515625" style="0" customWidth="1"/>
    <col min="5" max="5" width="7.421875" style="0" customWidth="1"/>
    <col min="6" max="6" width="9.140625" style="0" customWidth="1"/>
    <col min="8" max="8" width="10.8515625" style="0" customWidth="1"/>
    <col min="9" max="9" width="10.7109375" style="0" customWidth="1"/>
    <col min="10" max="10" width="10.8515625" style="0" customWidth="1"/>
    <col min="11" max="11" width="13.28125" style="0" customWidth="1"/>
    <col min="12" max="12" width="12.7109375" style="0" customWidth="1"/>
    <col min="13" max="13" width="10.28125" style="0" customWidth="1"/>
    <col min="14" max="15" width="10.7109375" style="0" customWidth="1"/>
    <col min="16" max="16" width="13.28125" style="0" customWidth="1"/>
    <col min="17" max="17" width="19.7109375" style="0" customWidth="1"/>
    <col min="18" max="18" width="20.8515625" style="0" customWidth="1"/>
    <col min="19" max="19" width="23.8515625" style="0" customWidth="1"/>
    <col min="20" max="20" width="11.57421875" style="0" customWidth="1"/>
    <col min="21" max="21" width="11.421875" style="0" customWidth="1"/>
    <col min="22" max="22" width="12.00390625" style="0" customWidth="1"/>
  </cols>
  <sheetData>
    <row r="1" spans="1:22" ht="34.5" customHeight="1">
      <c r="A1" s="53"/>
      <c r="B1" s="53"/>
      <c r="C1" s="53"/>
      <c r="D1" s="140" t="s">
        <v>362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278"/>
    </row>
    <row r="2" spans="1:22" ht="12.75">
      <c r="A2" s="150" t="s">
        <v>1</v>
      </c>
      <c r="B2" s="152" t="s">
        <v>0</v>
      </c>
      <c r="C2" s="138" t="s">
        <v>2</v>
      </c>
      <c r="D2" s="138" t="s">
        <v>3</v>
      </c>
      <c r="E2" s="138" t="s">
        <v>30</v>
      </c>
      <c r="F2" s="138" t="s">
        <v>8</v>
      </c>
      <c r="G2" s="138" t="s">
        <v>4</v>
      </c>
      <c r="H2" s="139" t="s">
        <v>17</v>
      </c>
      <c r="I2" s="139"/>
      <c r="J2" s="139"/>
      <c r="K2" s="139"/>
      <c r="L2" s="139"/>
      <c r="M2" s="139"/>
      <c r="N2" s="139"/>
      <c r="O2" s="139"/>
      <c r="P2" s="139"/>
      <c r="Q2" s="4" t="s">
        <v>18</v>
      </c>
      <c r="R2" s="4"/>
      <c r="S2" s="4"/>
      <c r="T2" s="138" t="s">
        <v>20</v>
      </c>
      <c r="U2" s="138" t="s">
        <v>21</v>
      </c>
      <c r="V2" s="277" t="s">
        <v>22</v>
      </c>
    </row>
    <row r="3" spans="1:22" ht="110.25" customHeight="1">
      <c r="A3" s="150"/>
      <c r="B3" s="152"/>
      <c r="C3" s="138"/>
      <c r="D3" s="138"/>
      <c r="E3" s="138"/>
      <c r="F3" s="138"/>
      <c r="G3" s="138"/>
      <c r="H3" s="1" t="s">
        <v>15</v>
      </c>
      <c r="I3" s="1" t="s">
        <v>28</v>
      </c>
      <c r="J3" s="1" t="s">
        <v>14</v>
      </c>
      <c r="K3" s="1" t="s">
        <v>13</v>
      </c>
      <c r="L3" s="1" t="s">
        <v>12</v>
      </c>
      <c r="M3" s="2" t="s">
        <v>29</v>
      </c>
      <c r="N3" s="2" t="s">
        <v>11</v>
      </c>
      <c r="O3" s="2" t="s">
        <v>16</v>
      </c>
      <c r="P3" s="2" t="s">
        <v>10</v>
      </c>
      <c r="Q3" s="1" t="s">
        <v>19</v>
      </c>
      <c r="R3" s="1" t="s">
        <v>31</v>
      </c>
      <c r="S3" s="1" t="s">
        <v>32</v>
      </c>
      <c r="T3" s="138"/>
      <c r="U3" s="138"/>
      <c r="V3" s="277"/>
    </row>
    <row r="4" spans="1:22" ht="13.5" thickBot="1">
      <c r="A4" s="151"/>
      <c r="B4" s="153"/>
      <c r="C4" s="154"/>
      <c r="D4" s="89" t="s">
        <v>5</v>
      </c>
      <c r="E4" s="89" t="s">
        <v>6</v>
      </c>
      <c r="F4" s="89" t="s">
        <v>23</v>
      </c>
      <c r="G4" s="89" t="s">
        <v>23</v>
      </c>
      <c r="H4" s="89" t="s">
        <v>7</v>
      </c>
      <c r="I4" s="89" t="s">
        <v>7</v>
      </c>
      <c r="J4" s="89" t="s">
        <v>7</v>
      </c>
      <c r="K4" s="89" t="s">
        <v>7</v>
      </c>
      <c r="L4" s="89" t="s">
        <v>7</v>
      </c>
      <c r="M4" s="89" t="s">
        <v>24</v>
      </c>
      <c r="N4" s="89" t="s">
        <v>7</v>
      </c>
      <c r="O4" s="89" t="s">
        <v>24</v>
      </c>
      <c r="P4" s="89" t="s">
        <v>7</v>
      </c>
      <c r="Q4" s="89" t="s">
        <v>9</v>
      </c>
      <c r="R4" s="89" t="s">
        <v>9</v>
      </c>
      <c r="S4" s="89" t="s">
        <v>9</v>
      </c>
      <c r="T4" s="89" t="s">
        <v>7</v>
      </c>
      <c r="U4" s="89" t="s">
        <v>7</v>
      </c>
      <c r="V4" s="276" t="s">
        <v>24</v>
      </c>
    </row>
    <row r="5" spans="1:23" ht="12.75">
      <c r="A5" s="144" t="s">
        <v>25</v>
      </c>
      <c r="B5" s="63">
        <v>1</v>
      </c>
      <c r="C5" s="124" t="s">
        <v>327</v>
      </c>
      <c r="D5" s="76">
        <v>45</v>
      </c>
      <c r="E5" s="76">
        <v>1976</v>
      </c>
      <c r="F5" s="293">
        <v>2312.85</v>
      </c>
      <c r="G5" s="293">
        <v>2312.85</v>
      </c>
      <c r="H5" s="64">
        <v>10</v>
      </c>
      <c r="I5" s="64">
        <v>0.89</v>
      </c>
      <c r="J5" s="64">
        <v>7.2</v>
      </c>
      <c r="K5" s="64">
        <f>I5-N5</f>
        <v>-2.2209999999999996</v>
      </c>
      <c r="L5" s="64">
        <f>I5-P5</f>
        <v>-0.043809999999999905</v>
      </c>
      <c r="M5" s="77">
        <v>61</v>
      </c>
      <c r="N5" s="64">
        <f>M5*0.051</f>
        <v>3.1109999999999998</v>
      </c>
      <c r="O5" s="77">
        <v>18.31</v>
      </c>
      <c r="P5" s="64">
        <f>O5*0.051</f>
        <v>0.9338099999999999</v>
      </c>
      <c r="Q5" s="77">
        <f>J5*1000/D5</f>
        <v>160</v>
      </c>
      <c r="R5" s="77">
        <f>K5*1000/D5</f>
        <v>-49.35555555555555</v>
      </c>
      <c r="S5" s="77">
        <f>L5*1000/D5</f>
        <v>-0.9735555555555534</v>
      </c>
      <c r="T5" s="109">
        <f>L5-J5</f>
        <v>-7.24381</v>
      </c>
      <c r="U5" s="109">
        <f>N5-P5</f>
        <v>2.17719</v>
      </c>
      <c r="V5" s="127">
        <f>O5-M5</f>
        <v>-42.69</v>
      </c>
      <c r="W5" s="3"/>
    </row>
    <row r="6" spans="1:23" ht="12.75">
      <c r="A6" s="145"/>
      <c r="B6" s="62">
        <v>2</v>
      </c>
      <c r="C6" s="29" t="s">
        <v>701</v>
      </c>
      <c r="D6" s="23">
        <v>21</v>
      </c>
      <c r="E6" s="23">
        <v>2005</v>
      </c>
      <c r="F6" s="25">
        <v>1763.3</v>
      </c>
      <c r="G6" s="25">
        <v>1763.3</v>
      </c>
      <c r="H6" s="24">
        <v>3.919</v>
      </c>
      <c r="I6" s="24">
        <f>H6</f>
        <v>3.919</v>
      </c>
      <c r="J6" s="24">
        <v>1.68</v>
      </c>
      <c r="K6" s="24">
        <f>I6-N6</f>
        <v>-0.6709999999999998</v>
      </c>
      <c r="L6" s="24">
        <f>I6-P6</f>
        <v>-1.0541839999999998</v>
      </c>
      <c r="M6" s="26">
        <v>90</v>
      </c>
      <c r="N6" s="24">
        <f>M6*0.051</f>
        <v>4.59</v>
      </c>
      <c r="O6" s="26">
        <v>92.645</v>
      </c>
      <c r="P6" s="24">
        <v>4.973184</v>
      </c>
      <c r="Q6" s="26">
        <f>J6*1000/D6</f>
        <v>80</v>
      </c>
      <c r="R6" s="26">
        <f>K6*1000/D6</f>
        <v>-31.952380952380942</v>
      </c>
      <c r="S6" s="26">
        <f>L6*1000/D6</f>
        <v>-50.19923809523808</v>
      </c>
      <c r="T6" s="110">
        <f>L6-J6</f>
        <v>-2.734184</v>
      </c>
      <c r="U6" s="110">
        <f>N6-P6</f>
        <v>-0.38318399999999997</v>
      </c>
      <c r="V6" s="126">
        <f>O6-M6</f>
        <v>2.644999999999996</v>
      </c>
      <c r="W6" s="3"/>
    </row>
    <row r="7" spans="1:22" ht="12.75">
      <c r="A7" s="145"/>
      <c r="B7" s="62">
        <v>3</v>
      </c>
      <c r="C7" s="22" t="s">
        <v>110</v>
      </c>
      <c r="D7" s="23">
        <v>27</v>
      </c>
      <c r="E7" s="23">
        <v>1995</v>
      </c>
      <c r="F7" s="25">
        <v>1680.78</v>
      </c>
      <c r="G7" s="25">
        <v>1680.78</v>
      </c>
      <c r="H7" s="24">
        <v>8.37</v>
      </c>
      <c r="I7" s="24">
        <v>2.3</v>
      </c>
      <c r="J7" s="24">
        <v>4.32</v>
      </c>
      <c r="K7" s="24">
        <f>I7-N7</f>
        <v>-0.8109999999999999</v>
      </c>
      <c r="L7" s="24">
        <f>I7-P7</f>
        <v>0.04681999999999986</v>
      </c>
      <c r="M7" s="26">
        <v>61</v>
      </c>
      <c r="N7" s="24">
        <f>M7*0.051</f>
        <v>3.1109999999999998</v>
      </c>
      <c r="O7" s="26">
        <v>44.18</v>
      </c>
      <c r="P7" s="24">
        <f>O7*0.051</f>
        <v>2.25318</v>
      </c>
      <c r="Q7" s="26">
        <f>J7*1000/D7</f>
        <v>160</v>
      </c>
      <c r="R7" s="26">
        <f>K7*1000/D7</f>
        <v>-30.037037037037038</v>
      </c>
      <c r="S7" s="26">
        <f>L7*1000/D7</f>
        <v>1.734074074074069</v>
      </c>
      <c r="T7" s="110">
        <f>L7-J7</f>
        <v>-4.27318</v>
      </c>
      <c r="U7" s="110">
        <f>N7-P7</f>
        <v>0.8578199999999998</v>
      </c>
      <c r="V7" s="126">
        <f>O7-M7</f>
        <v>-16.82</v>
      </c>
    </row>
    <row r="8" spans="1:22" ht="12.75">
      <c r="A8" s="145"/>
      <c r="B8" s="62">
        <v>4</v>
      </c>
      <c r="C8" s="22" t="s">
        <v>441</v>
      </c>
      <c r="D8" s="23">
        <v>23</v>
      </c>
      <c r="E8" s="23">
        <v>1997</v>
      </c>
      <c r="F8" s="25">
        <v>1353.58</v>
      </c>
      <c r="G8" s="25">
        <v>1353.58</v>
      </c>
      <c r="H8" s="24">
        <v>5.5</v>
      </c>
      <c r="I8" s="24">
        <v>1.62</v>
      </c>
      <c r="J8" s="24">
        <v>3.09</v>
      </c>
      <c r="K8" s="24">
        <f>I8-N8</f>
        <v>-0.6239999999999997</v>
      </c>
      <c r="L8" s="24">
        <f>I8-P8</f>
        <v>0.039000000000000146</v>
      </c>
      <c r="M8" s="26">
        <v>44</v>
      </c>
      <c r="N8" s="24">
        <f>M8*0.051</f>
        <v>2.2439999999999998</v>
      </c>
      <c r="O8" s="26">
        <v>31</v>
      </c>
      <c r="P8" s="24">
        <f>O8*0.051</f>
        <v>1.581</v>
      </c>
      <c r="Q8" s="26">
        <f>J8*1000/D8</f>
        <v>134.34782608695653</v>
      </c>
      <c r="R8" s="26">
        <f>K8*1000/D8</f>
        <v>-27.13043478260868</v>
      </c>
      <c r="S8" s="26">
        <f>L8*1000/D8</f>
        <v>1.6956521739130497</v>
      </c>
      <c r="T8" s="110">
        <f>L8-J8</f>
        <v>-3.0509999999999997</v>
      </c>
      <c r="U8" s="110">
        <f>N8-P8</f>
        <v>0.6629999999999998</v>
      </c>
      <c r="V8" s="126">
        <f>O8-M8</f>
        <v>-13</v>
      </c>
    </row>
    <row r="9" spans="1:22" ht="12.75">
      <c r="A9" s="145"/>
      <c r="B9" s="62">
        <v>5</v>
      </c>
      <c r="C9" s="22" t="s">
        <v>329</v>
      </c>
      <c r="D9" s="23">
        <v>25</v>
      </c>
      <c r="E9" s="23">
        <v>1987</v>
      </c>
      <c r="F9" s="25">
        <v>1598.82</v>
      </c>
      <c r="G9" s="25">
        <v>1598.82</v>
      </c>
      <c r="H9" s="24">
        <v>6.3</v>
      </c>
      <c r="I9" s="24">
        <v>1.95</v>
      </c>
      <c r="J9" s="24">
        <v>4</v>
      </c>
      <c r="K9" s="24">
        <f>I9-N9</f>
        <v>-0.5999999999999999</v>
      </c>
      <c r="L9" s="24">
        <f>I9-P9</f>
        <v>0.03750000000000009</v>
      </c>
      <c r="M9" s="26">
        <v>50</v>
      </c>
      <c r="N9" s="24">
        <f>M9*0.051</f>
        <v>2.55</v>
      </c>
      <c r="O9" s="26">
        <v>37.5</v>
      </c>
      <c r="P9" s="24">
        <f>O9*0.051</f>
        <v>1.9124999999999999</v>
      </c>
      <c r="Q9" s="26">
        <f>J9*1000/D9</f>
        <v>160</v>
      </c>
      <c r="R9" s="26">
        <f>K9*1000/D9</f>
        <v>-23.999999999999996</v>
      </c>
      <c r="S9" s="26">
        <f>L9*1000/D9</f>
        <v>1.5000000000000033</v>
      </c>
      <c r="T9" s="110">
        <f>L9-J9</f>
        <v>-3.9625</v>
      </c>
      <c r="U9" s="110">
        <f>N9-P9</f>
        <v>0.6375</v>
      </c>
      <c r="V9" s="126">
        <f>O9-M9</f>
        <v>-12.5</v>
      </c>
    </row>
    <row r="10" spans="1:22" ht="12.75">
      <c r="A10" s="145"/>
      <c r="B10" s="62">
        <v>6</v>
      </c>
      <c r="C10" s="22" t="s">
        <v>449</v>
      </c>
      <c r="D10" s="23">
        <v>39</v>
      </c>
      <c r="E10" s="23">
        <v>1987</v>
      </c>
      <c r="F10" s="25">
        <v>2154.59</v>
      </c>
      <c r="G10" s="25">
        <v>2154.59</v>
      </c>
      <c r="H10" s="24">
        <v>9.63</v>
      </c>
      <c r="I10" s="24">
        <v>2.45</v>
      </c>
      <c r="J10" s="24">
        <v>6.24</v>
      </c>
      <c r="K10" s="24">
        <f>I10-N10</f>
        <v>-0.9159999999999995</v>
      </c>
      <c r="L10" s="24">
        <f>I10-P10</f>
        <v>0.05300000000000038</v>
      </c>
      <c r="M10" s="26">
        <v>66</v>
      </c>
      <c r="N10" s="24">
        <f>M10*0.051</f>
        <v>3.3659999999999997</v>
      </c>
      <c r="O10" s="26">
        <v>47</v>
      </c>
      <c r="P10" s="24">
        <f>O10*0.051</f>
        <v>2.397</v>
      </c>
      <c r="Q10" s="26">
        <f>J10*1000/D10</f>
        <v>160</v>
      </c>
      <c r="R10" s="26">
        <f>K10*1000/D10</f>
        <v>-23.48717948717947</v>
      </c>
      <c r="S10" s="26">
        <f>L10*1000/D10</f>
        <v>1.3589743589743688</v>
      </c>
      <c r="T10" s="110">
        <f>L10-J10</f>
        <v>-6.186999999999999</v>
      </c>
      <c r="U10" s="110">
        <f>N10-P10</f>
        <v>0.9689999999999999</v>
      </c>
      <c r="V10" s="126">
        <f>O10-M10</f>
        <v>-19</v>
      </c>
    </row>
    <row r="11" spans="1:22" ht="12.75">
      <c r="A11" s="145"/>
      <c r="B11" s="62">
        <v>7</v>
      </c>
      <c r="C11" s="61" t="s">
        <v>442</v>
      </c>
      <c r="D11" s="31">
        <v>50</v>
      </c>
      <c r="E11" s="31">
        <v>1976</v>
      </c>
      <c r="F11" s="54">
        <v>2631.08</v>
      </c>
      <c r="G11" s="291">
        <v>2559.69</v>
      </c>
      <c r="H11" s="64">
        <v>12</v>
      </c>
      <c r="I11" s="24">
        <v>3.25</v>
      </c>
      <c r="J11" s="59">
        <v>7.59</v>
      </c>
      <c r="K11" s="24">
        <f>I11-N11</f>
        <v>-1.0339999999999998</v>
      </c>
      <c r="L11" s="24">
        <f>I11-P11</f>
        <v>0.07321000000000044</v>
      </c>
      <c r="M11" s="26">
        <v>84</v>
      </c>
      <c r="N11" s="24">
        <f>M11*0.051</f>
        <v>4.284</v>
      </c>
      <c r="O11" s="26">
        <v>62.29</v>
      </c>
      <c r="P11" s="64">
        <f>O11*0.051</f>
        <v>3.1767899999999996</v>
      </c>
      <c r="Q11" s="26">
        <f>J11*1000/D11</f>
        <v>151.8</v>
      </c>
      <c r="R11" s="26">
        <f>K11*1000/D11</f>
        <v>-20.679999999999996</v>
      </c>
      <c r="S11" s="26">
        <f>L11*1000/D11</f>
        <v>1.4642000000000086</v>
      </c>
      <c r="T11" s="110">
        <f>L11-J11</f>
        <v>-7.516789999999999</v>
      </c>
      <c r="U11" s="110">
        <f>N11-P11</f>
        <v>1.1072100000000002</v>
      </c>
      <c r="V11" s="126">
        <f>O11-M11</f>
        <v>-21.71</v>
      </c>
    </row>
    <row r="12" spans="1:22" ht="12.75">
      <c r="A12" s="145"/>
      <c r="B12" s="62">
        <v>8</v>
      </c>
      <c r="C12" s="29" t="s">
        <v>725</v>
      </c>
      <c r="D12" s="23">
        <v>24</v>
      </c>
      <c r="E12" s="23">
        <v>1961</v>
      </c>
      <c r="F12" s="25">
        <v>911.79</v>
      </c>
      <c r="G12" s="293">
        <v>911.79</v>
      </c>
      <c r="H12" s="64">
        <v>2.474</v>
      </c>
      <c r="I12" s="24">
        <f>H12</f>
        <v>2.474</v>
      </c>
      <c r="J12" s="24">
        <v>0</v>
      </c>
      <c r="K12" s="24">
        <f>I12-N12</f>
        <v>-0.3309999999999995</v>
      </c>
      <c r="L12" s="24">
        <f>I12-P12</f>
        <v>-0.3849969999999998</v>
      </c>
      <c r="M12" s="26">
        <v>55</v>
      </c>
      <c r="N12" s="24">
        <f>M12*0.051</f>
        <v>2.8049999999999997</v>
      </c>
      <c r="O12" s="26">
        <v>53.26</v>
      </c>
      <c r="P12" s="64">
        <v>2.858997</v>
      </c>
      <c r="Q12" s="26">
        <f>J12*1000/D12</f>
        <v>0</v>
      </c>
      <c r="R12" s="26">
        <f>K12*1000/D12</f>
        <v>-13.791666666666648</v>
      </c>
      <c r="S12" s="26">
        <f>L12*1000/D12</f>
        <v>-16.041541666666657</v>
      </c>
      <c r="T12" s="110">
        <f>L12-J12</f>
        <v>-0.3849969999999998</v>
      </c>
      <c r="U12" s="110">
        <f>N12-P12</f>
        <v>-0.053997000000000295</v>
      </c>
      <c r="V12" s="126">
        <f>O12-M12</f>
        <v>-1.740000000000002</v>
      </c>
    </row>
    <row r="13" spans="1:22" ht="12.75">
      <c r="A13" s="145"/>
      <c r="B13" s="62">
        <v>9</v>
      </c>
      <c r="C13" s="29" t="s">
        <v>698</v>
      </c>
      <c r="D13" s="23">
        <v>64</v>
      </c>
      <c r="E13" s="23">
        <v>2006</v>
      </c>
      <c r="F13" s="25">
        <v>3364.93</v>
      </c>
      <c r="G13" s="293">
        <v>3364.93</v>
      </c>
      <c r="H13" s="64">
        <v>6.98</v>
      </c>
      <c r="I13" s="24">
        <f>H13</f>
        <v>6.98</v>
      </c>
      <c r="J13" s="24">
        <v>5.12</v>
      </c>
      <c r="K13" s="24">
        <f>I13-N13</f>
        <v>-0.8229999999999995</v>
      </c>
      <c r="L13" s="24">
        <f>I13-P13</f>
        <v>-1.6685459999999992</v>
      </c>
      <c r="M13" s="26">
        <v>153</v>
      </c>
      <c r="N13" s="24">
        <f>M13*0.051</f>
        <v>7.803</v>
      </c>
      <c r="O13" s="26">
        <v>161.113</v>
      </c>
      <c r="P13" s="64">
        <v>8.648546</v>
      </c>
      <c r="Q13" s="26">
        <f>J13*1000/D13</f>
        <v>80</v>
      </c>
      <c r="R13" s="26">
        <f>K13*1000/D13</f>
        <v>-12.859374999999993</v>
      </c>
      <c r="S13" s="26">
        <f>L13*1000/D13</f>
        <v>-26.071031249999987</v>
      </c>
      <c r="T13" s="110">
        <f>L13-J13</f>
        <v>-6.788545999999999</v>
      </c>
      <c r="U13" s="110">
        <f>N13-P13</f>
        <v>-0.8455459999999997</v>
      </c>
      <c r="V13" s="126">
        <f>O13-M13</f>
        <v>8.113</v>
      </c>
    </row>
    <row r="14" spans="1:22" ht="12.75">
      <c r="A14" s="145"/>
      <c r="B14" s="62">
        <v>10</v>
      </c>
      <c r="C14" s="172" t="s">
        <v>445</v>
      </c>
      <c r="D14" s="173">
        <v>12</v>
      </c>
      <c r="E14" s="173">
        <v>1925</v>
      </c>
      <c r="F14" s="292">
        <v>547.67</v>
      </c>
      <c r="G14" s="360">
        <v>458.42</v>
      </c>
      <c r="H14" s="317">
        <v>3</v>
      </c>
      <c r="I14" s="175">
        <v>0.68</v>
      </c>
      <c r="J14" s="175">
        <v>1.84</v>
      </c>
      <c r="K14" s="175">
        <f>I14-N14</f>
        <v>-0.1359999999999999</v>
      </c>
      <c r="L14" s="175">
        <f>I14-P14</f>
        <v>0.017000000000000126</v>
      </c>
      <c r="M14" s="176">
        <v>16</v>
      </c>
      <c r="N14" s="175">
        <f>M14*0.051</f>
        <v>0.816</v>
      </c>
      <c r="O14" s="176">
        <v>13</v>
      </c>
      <c r="P14" s="317">
        <f>O14*0.051</f>
        <v>0.6629999999999999</v>
      </c>
      <c r="Q14" s="176">
        <f>J14*1000/D14</f>
        <v>153.33333333333334</v>
      </c>
      <c r="R14" s="176">
        <f>K14*1000/D14</f>
        <v>-11.333333333333323</v>
      </c>
      <c r="S14" s="176">
        <f>L14*1000/D14</f>
        <v>1.4166666666666774</v>
      </c>
      <c r="T14" s="174">
        <f>L14-J14</f>
        <v>-1.823</v>
      </c>
      <c r="U14" s="174">
        <f>N14-P14</f>
        <v>0.15300000000000002</v>
      </c>
      <c r="V14" s="177">
        <f>O14-M14</f>
        <v>-3</v>
      </c>
    </row>
    <row r="15" spans="1:22" ht="12.75">
      <c r="A15" s="145"/>
      <c r="B15" s="62">
        <v>11</v>
      </c>
      <c r="C15" s="22" t="s">
        <v>111</v>
      </c>
      <c r="D15" s="23">
        <v>30</v>
      </c>
      <c r="E15" s="23">
        <v>1993</v>
      </c>
      <c r="F15" s="25">
        <v>1872.26</v>
      </c>
      <c r="G15" s="25">
        <v>1872.26</v>
      </c>
      <c r="H15" s="24">
        <v>8.62</v>
      </c>
      <c r="I15" s="24">
        <v>2.17</v>
      </c>
      <c r="J15" s="24">
        <v>4.8</v>
      </c>
      <c r="K15" s="24">
        <f>I15-N15</f>
        <v>-0.278</v>
      </c>
      <c r="L15" s="24">
        <f>I15-P15</f>
        <v>0.04890999999999979</v>
      </c>
      <c r="M15" s="26">
        <v>48</v>
      </c>
      <c r="N15" s="24">
        <f>M15*0.051</f>
        <v>2.448</v>
      </c>
      <c r="O15" s="26">
        <v>41.59</v>
      </c>
      <c r="P15" s="24">
        <f>O15*0.051</f>
        <v>2.12109</v>
      </c>
      <c r="Q15" s="26">
        <f>J15*1000/D15</f>
        <v>160</v>
      </c>
      <c r="R15" s="26">
        <f>K15*1000/D15</f>
        <v>-9.266666666666667</v>
      </c>
      <c r="S15" s="26">
        <f>L15*1000/D15</f>
        <v>1.630333333333326</v>
      </c>
      <c r="T15" s="110">
        <f>L15-J15</f>
        <v>-4.75109</v>
      </c>
      <c r="U15" s="110">
        <f>N15-P15</f>
        <v>0.3269099999999998</v>
      </c>
      <c r="V15" s="126">
        <f>O15-M15</f>
        <v>-6.409999999999997</v>
      </c>
    </row>
    <row r="16" spans="1:22" ht="12.75">
      <c r="A16" s="145"/>
      <c r="B16" s="62">
        <v>12</v>
      </c>
      <c r="C16" s="29" t="s">
        <v>702</v>
      </c>
      <c r="D16" s="23">
        <v>52</v>
      </c>
      <c r="E16" s="23">
        <v>2009</v>
      </c>
      <c r="F16" s="25">
        <v>2687.24</v>
      </c>
      <c r="G16" s="25">
        <v>2687.24</v>
      </c>
      <c r="H16" s="24">
        <v>6.443</v>
      </c>
      <c r="I16" s="24">
        <f>H16</f>
        <v>6.443</v>
      </c>
      <c r="J16" s="24">
        <v>4.061772</v>
      </c>
      <c r="K16" s="24">
        <f>I16-N16</f>
        <v>-0.391</v>
      </c>
      <c r="L16" s="24">
        <f>I16-P16</f>
        <v>-0.9649470000000004</v>
      </c>
      <c r="M16" s="26">
        <v>134</v>
      </c>
      <c r="N16" s="24">
        <f>M16*0.051</f>
        <v>6.834</v>
      </c>
      <c r="O16" s="26">
        <v>138.002</v>
      </c>
      <c r="P16" s="24">
        <v>7.407947</v>
      </c>
      <c r="Q16" s="26">
        <f>J16*1000/D16</f>
        <v>78.111</v>
      </c>
      <c r="R16" s="26">
        <f>K16*1000/D16</f>
        <v>-7.519230769230769</v>
      </c>
      <c r="S16" s="26">
        <f>L16*1000/D16</f>
        <v>-18.556673076923087</v>
      </c>
      <c r="T16" s="110">
        <f>L16-J16</f>
        <v>-5.026719000000001</v>
      </c>
      <c r="U16" s="110">
        <f>N16-P16</f>
        <v>-0.5739470000000004</v>
      </c>
      <c r="V16" s="126">
        <f>O16-M16</f>
        <v>4.0020000000000095</v>
      </c>
    </row>
    <row r="17" spans="1:22" ht="12.75">
      <c r="A17" s="145"/>
      <c r="B17" s="62">
        <v>13</v>
      </c>
      <c r="C17" s="22" t="s">
        <v>447</v>
      </c>
      <c r="D17" s="23">
        <v>20</v>
      </c>
      <c r="E17" s="23">
        <v>1978</v>
      </c>
      <c r="F17" s="25">
        <v>1055.95</v>
      </c>
      <c r="G17" s="25">
        <v>998.17</v>
      </c>
      <c r="H17" s="24">
        <v>5</v>
      </c>
      <c r="I17" s="24">
        <v>1.51</v>
      </c>
      <c r="J17" s="24">
        <v>3.2</v>
      </c>
      <c r="K17" s="24">
        <f>I17-N17</f>
        <v>-0.12199999999999989</v>
      </c>
      <c r="L17" s="24">
        <f>I17-P17</f>
        <v>0.03100000000000014</v>
      </c>
      <c r="M17" s="26">
        <v>32</v>
      </c>
      <c r="N17" s="24">
        <f>M17*0.051</f>
        <v>1.632</v>
      </c>
      <c r="O17" s="26">
        <v>29</v>
      </c>
      <c r="P17" s="24">
        <f>O17*0.051</f>
        <v>1.4789999999999999</v>
      </c>
      <c r="Q17" s="26">
        <f>J17*1000/D17</f>
        <v>160</v>
      </c>
      <c r="R17" s="26">
        <f>K17*1000/D17</f>
        <v>-6.099999999999994</v>
      </c>
      <c r="S17" s="26">
        <f>L17*1000/D17</f>
        <v>1.550000000000007</v>
      </c>
      <c r="T17" s="110">
        <f>L17-J17</f>
        <v>-3.169</v>
      </c>
      <c r="U17" s="110">
        <f>N17-P17</f>
        <v>0.15300000000000002</v>
      </c>
      <c r="V17" s="126">
        <f>O17-M17</f>
        <v>-3</v>
      </c>
    </row>
    <row r="18" spans="1:22" ht="12.75">
      <c r="A18" s="145"/>
      <c r="B18" s="62">
        <v>14</v>
      </c>
      <c r="C18" s="358" t="s">
        <v>215</v>
      </c>
      <c r="D18" s="76">
        <v>12</v>
      </c>
      <c r="E18" s="359">
        <v>1964</v>
      </c>
      <c r="F18" s="293">
        <v>544.31</v>
      </c>
      <c r="G18" s="293">
        <v>501.43</v>
      </c>
      <c r="H18" s="64">
        <v>0.258</v>
      </c>
      <c r="I18" s="64">
        <f>H18</f>
        <v>0.258</v>
      </c>
      <c r="J18" s="64">
        <v>0.054</v>
      </c>
      <c r="K18" s="64">
        <f>I18-N18</f>
        <v>-0.04799999999999999</v>
      </c>
      <c r="L18" s="64">
        <f>I18-P18</f>
        <v>0.05400000000000002</v>
      </c>
      <c r="M18" s="77">
        <v>6</v>
      </c>
      <c r="N18" s="64">
        <f>M18*0.051</f>
        <v>0.306</v>
      </c>
      <c r="O18" s="77">
        <v>4</v>
      </c>
      <c r="P18" s="64">
        <f>O18*0.051</f>
        <v>0.204</v>
      </c>
      <c r="Q18" s="77">
        <f>J18*1000/D18</f>
        <v>4.5</v>
      </c>
      <c r="R18" s="77">
        <f>K18*1000/D18</f>
        <v>-3.9999999999999987</v>
      </c>
      <c r="S18" s="77">
        <f>L18*1000/D18</f>
        <v>4.500000000000002</v>
      </c>
      <c r="T18" s="109">
        <f>L18-J18</f>
        <v>0</v>
      </c>
      <c r="U18" s="109">
        <f>N18-P18</f>
        <v>0.10200000000000001</v>
      </c>
      <c r="V18" s="125">
        <f>O18-M18</f>
        <v>-2</v>
      </c>
    </row>
    <row r="19" spans="1:22" ht="12.75">
      <c r="A19" s="145"/>
      <c r="B19" s="62">
        <v>15</v>
      </c>
      <c r="C19" s="22" t="s">
        <v>440</v>
      </c>
      <c r="D19" s="23">
        <v>45</v>
      </c>
      <c r="E19" s="23">
        <v>1975</v>
      </c>
      <c r="F19" s="25">
        <v>2319.84</v>
      </c>
      <c r="G19" s="25">
        <v>2319.84</v>
      </c>
      <c r="H19" s="24">
        <v>9.6</v>
      </c>
      <c r="I19" s="24">
        <v>3.86</v>
      </c>
      <c r="J19" s="24">
        <v>5.74</v>
      </c>
      <c r="K19" s="24">
        <f>I19-N19</f>
        <v>-0.16900000000000004</v>
      </c>
      <c r="L19" s="24">
        <f>I19-P19</f>
        <v>0.0860000000000003</v>
      </c>
      <c r="M19" s="26">
        <v>79</v>
      </c>
      <c r="N19" s="24">
        <f>M19*0.051</f>
        <v>4.029</v>
      </c>
      <c r="O19" s="26">
        <v>74</v>
      </c>
      <c r="P19" s="24">
        <f>O19*0.051</f>
        <v>3.7739999999999996</v>
      </c>
      <c r="Q19" s="26">
        <f>J19*1000/D19</f>
        <v>127.55555555555556</v>
      </c>
      <c r="R19" s="26">
        <f>K19*1000/D19</f>
        <v>-3.755555555555556</v>
      </c>
      <c r="S19" s="26">
        <f>L19*1000/D19</f>
        <v>1.9111111111111176</v>
      </c>
      <c r="T19" s="110">
        <f>L19-J19</f>
        <v>-5.654</v>
      </c>
      <c r="U19" s="110">
        <f>N19-P19</f>
        <v>0.25500000000000034</v>
      </c>
      <c r="V19" s="126">
        <f>O19-M19</f>
        <v>-5</v>
      </c>
    </row>
    <row r="20" spans="1:22" ht="12.75">
      <c r="A20" s="145"/>
      <c r="B20" s="62">
        <v>16</v>
      </c>
      <c r="C20" s="29" t="s">
        <v>703</v>
      </c>
      <c r="D20" s="23">
        <v>64</v>
      </c>
      <c r="E20" s="23">
        <v>2006</v>
      </c>
      <c r="F20" s="25">
        <v>3331.47</v>
      </c>
      <c r="G20" s="25">
        <v>3331.47</v>
      </c>
      <c r="H20" s="24">
        <v>9.144</v>
      </c>
      <c r="I20" s="24">
        <f>H20</f>
        <v>9.144</v>
      </c>
      <c r="J20" s="24">
        <v>5.12</v>
      </c>
      <c r="K20" s="24">
        <f>I20-N20</f>
        <v>-0.23999999999999844</v>
      </c>
      <c r="L20" s="24">
        <f>I20-P20</f>
        <v>-1.3601019999999995</v>
      </c>
      <c r="M20" s="26">
        <v>184</v>
      </c>
      <c r="N20" s="24">
        <f>M20*0.051</f>
        <v>9.383999999999999</v>
      </c>
      <c r="O20" s="26">
        <v>195.68</v>
      </c>
      <c r="P20" s="24">
        <v>10.504102</v>
      </c>
      <c r="Q20" s="26">
        <f>J20*1000/D20</f>
        <v>80</v>
      </c>
      <c r="R20" s="26">
        <f>K20*1000/D20</f>
        <v>-3.7499999999999756</v>
      </c>
      <c r="S20" s="26">
        <f>L20*1000/D20</f>
        <v>-21.25159374999999</v>
      </c>
      <c r="T20" s="110">
        <f>L20-J20</f>
        <v>-6.480102</v>
      </c>
      <c r="U20" s="110">
        <f>N20-P20</f>
        <v>-1.120102000000001</v>
      </c>
      <c r="V20" s="126">
        <f>O20-M20</f>
        <v>11.680000000000007</v>
      </c>
    </row>
    <row r="21" spans="1:22" ht="12.75">
      <c r="A21" s="145"/>
      <c r="B21" s="62">
        <v>17</v>
      </c>
      <c r="C21" s="32" t="s">
        <v>328</v>
      </c>
      <c r="D21" s="179">
        <v>50</v>
      </c>
      <c r="E21" s="23">
        <v>1992</v>
      </c>
      <c r="F21" s="25">
        <v>2313.92</v>
      </c>
      <c r="G21" s="25">
        <v>2313.92</v>
      </c>
      <c r="H21" s="24">
        <v>9.1</v>
      </c>
      <c r="I21" s="24">
        <v>3.18</v>
      </c>
      <c r="J21" s="24">
        <v>5.92</v>
      </c>
      <c r="K21" s="24">
        <f>I21-N21</f>
        <v>-0.1859999999999995</v>
      </c>
      <c r="L21" s="24">
        <f>I21-P21</f>
        <v>0.0690000000000004</v>
      </c>
      <c r="M21" s="26">
        <v>66</v>
      </c>
      <c r="N21" s="24">
        <f>M21*0.051</f>
        <v>3.3659999999999997</v>
      </c>
      <c r="O21" s="27">
        <v>61</v>
      </c>
      <c r="P21" s="24">
        <f>O21*0.051</f>
        <v>3.1109999999999998</v>
      </c>
      <c r="Q21" s="26">
        <f>J21*1000/D21</f>
        <v>118.4</v>
      </c>
      <c r="R21" s="26">
        <f>K21*1000/D21</f>
        <v>-3.71999999999999</v>
      </c>
      <c r="S21" s="26">
        <f>L21*1000/D21</f>
        <v>1.3800000000000079</v>
      </c>
      <c r="T21" s="110">
        <f>L21-J21</f>
        <v>-5.850999999999999</v>
      </c>
      <c r="U21" s="110">
        <f>N21-P21</f>
        <v>0.2549999999999999</v>
      </c>
      <c r="V21" s="126">
        <f>O21-M21</f>
        <v>-5</v>
      </c>
    </row>
    <row r="22" spans="1:22" ht="12.75">
      <c r="A22" s="145"/>
      <c r="B22" s="62">
        <v>18</v>
      </c>
      <c r="C22" s="44" t="s">
        <v>146</v>
      </c>
      <c r="D22" s="23">
        <v>21</v>
      </c>
      <c r="E22" s="45">
        <v>1961</v>
      </c>
      <c r="F22" s="25">
        <v>887.64</v>
      </c>
      <c r="G22" s="25">
        <v>726.9</v>
      </c>
      <c r="H22" s="24">
        <v>1.263</v>
      </c>
      <c r="I22" s="24">
        <f>H22</f>
        <v>1.263</v>
      </c>
      <c r="J22" s="24">
        <v>0</v>
      </c>
      <c r="K22" s="24">
        <f>I22-N22</f>
        <v>-0.06299999999999994</v>
      </c>
      <c r="L22" s="24">
        <f>I22-P22</f>
        <v>-0.522</v>
      </c>
      <c r="M22" s="26">
        <v>26</v>
      </c>
      <c r="N22" s="24">
        <f>M22*0.051</f>
        <v>1.3259999999999998</v>
      </c>
      <c r="O22" s="26">
        <v>35</v>
      </c>
      <c r="P22" s="24">
        <f>O22*0.051</f>
        <v>1.785</v>
      </c>
      <c r="Q22" s="26">
        <f>J22*1000/D22</f>
        <v>0</v>
      </c>
      <c r="R22" s="26">
        <f>K22*1000/D22</f>
        <v>-2.9999999999999973</v>
      </c>
      <c r="S22" s="26">
        <f>L22*1000/D22</f>
        <v>-24.857142857142858</v>
      </c>
      <c r="T22" s="110">
        <f>L22-J22</f>
        <v>-0.522</v>
      </c>
      <c r="U22" s="110">
        <f>N22-P22</f>
        <v>-0.4590000000000001</v>
      </c>
      <c r="V22" s="126">
        <f>O22-M22</f>
        <v>9</v>
      </c>
    </row>
    <row r="23" spans="1:22" ht="12.75">
      <c r="A23" s="145"/>
      <c r="B23" s="62">
        <v>19</v>
      </c>
      <c r="C23" s="22" t="s">
        <v>109</v>
      </c>
      <c r="D23" s="23">
        <v>7</v>
      </c>
      <c r="E23" s="23">
        <v>1960</v>
      </c>
      <c r="F23" s="25">
        <v>560.46</v>
      </c>
      <c r="G23" s="25">
        <v>393.37</v>
      </c>
      <c r="H23" s="24">
        <v>2.37</v>
      </c>
      <c r="I23" s="24">
        <v>0.44</v>
      </c>
      <c r="J23" s="24">
        <v>1.44</v>
      </c>
      <c r="K23" s="24">
        <f>I23-N23</f>
        <v>-0.01899999999999996</v>
      </c>
      <c r="L23" s="24">
        <f>I23-P23</f>
        <v>0.00548000000000004</v>
      </c>
      <c r="M23" s="26">
        <v>9</v>
      </c>
      <c r="N23" s="24">
        <f>M23*0.051</f>
        <v>0.45899999999999996</v>
      </c>
      <c r="O23" s="26">
        <v>8.52</v>
      </c>
      <c r="P23" s="24">
        <f>O23*0.051</f>
        <v>0.43451999999999996</v>
      </c>
      <c r="Q23" s="26">
        <f>J23*1000/D23</f>
        <v>205.71428571428572</v>
      </c>
      <c r="R23" s="26">
        <f>K23*1000/D23</f>
        <v>-2.7142857142857086</v>
      </c>
      <c r="S23" s="26">
        <f>L23*1000/D23</f>
        <v>0.7828571428571486</v>
      </c>
      <c r="T23" s="110">
        <f>L23-J23</f>
        <v>-1.43452</v>
      </c>
      <c r="U23" s="110">
        <f>N23-P23</f>
        <v>0.024480000000000002</v>
      </c>
      <c r="V23" s="126">
        <f>O23-M23</f>
        <v>-0.4800000000000004</v>
      </c>
    </row>
    <row r="24" spans="1:22" ht="12.75">
      <c r="A24" s="145"/>
      <c r="B24" s="62">
        <v>20</v>
      </c>
      <c r="C24" s="22" t="s">
        <v>112</v>
      </c>
      <c r="D24" s="23">
        <v>20</v>
      </c>
      <c r="E24" s="23">
        <v>1995</v>
      </c>
      <c r="F24" s="25">
        <v>1150.82</v>
      </c>
      <c r="G24" s="25">
        <v>1150.82</v>
      </c>
      <c r="H24" s="24">
        <v>6.19</v>
      </c>
      <c r="I24" s="24">
        <v>2.14</v>
      </c>
      <c r="J24" s="24">
        <v>3.2</v>
      </c>
      <c r="K24" s="24">
        <f>I24-N24</f>
        <v>-0.052999999999999936</v>
      </c>
      <c r="L24" s="24">
        <f>I24-P24</f>
        <v>0.04900000000000038</v>
      </c>
      <c r="M24" s="26">
        <v>43</v>
      </c>
      <c r="N24" s="24">
        <f>M24*0.051</f>
        <v>2.193</v>
      </c>
      <c r="O24" s="26">
        <v>41</v>
      </c>
      <c r="P24" s="24">
        <f>O24*0.051</f>
        <v>2.0909999999999997</v>
      </c>
      <c r="Q24" s="26">
        <f>J24*1000/D24</f>
        <v>160</v>
      </c>
      <c r="R24" s="26">
        <f>K24*1000/D24</f>
        <v>-2.649999999999997</v>
      </c>
      <c r="S24" s="26">
        <f>L24*1000/D24</f>
        <v>2.450000000000019</v>
      </c>
      <c r="T24" s="110">
        <f>L24-J24</f>
        <v>-3.151</v>
      </c>
      <c r="U24" s="110">
        <f>N24-P24</f>
        <v>0.10200000000000031</v>
      </c>
      <c r="V24" s="126">
        <f>O24-M24</f>
        <v>-2</v>
      </c>
    </row>
    <row r="25" spans="1:22" ht="12.75">
      <c r="A25" s="145"/>
      <c r="B25" s="62">
        <v>21</v>
      </c>
      <c r="C25" s="29" t="s">
        <v>696</v>
      </c>
      <c r="D25" s="23">
        <v>171</v>
      </c>
      <c r="E25" s="23">
        <v>2009</v>
      </c>
      <c r="F25" s="25">
        <v>11064.97</v>
      </c>
      <c r="G25" s="25">
        <v>10447.32</v>
      </c>
      <c r="H25" s="24">
        <v>23.977</v>
      </c>
      <c r="I25" s="24">
        <f>H25</f>
        <v>23.977</v>
      </c>
      <c r="J25" s="24">
        <v>13.68</v>
      </c>
      <c r="K25" s="24">
        <f>I25-N25</f>
        <v>-0.24799999999999756</v>
      </c>
      <c r="L25" s="24">
        <f>I25-P25</f>
        <v>-0.10256000000000043</v>
      </c>
      <c r="M25" s="26">
        <v>475</v>
      </c>
      <c r="N25" s="24">
        <f>M25*0.051</f>
        <v>24.224999999999998</v>
      </c>
      <c r="O25" s="26">
        <v>448.576</v>
      </c>
      <c r="P25" s="24">
        <v>24.07956</v>
      </c>
      <c r="Q25" s="26">
        <f>J25*1000/D25</f>
        <v>80</v>
      </c>
      <c r="R25" s="26">
        <f>K25*1000/D25</f>
        <v>-1.4502923976608044</v>
      </c>
      <c r="S25" s="26">
        <f>L25*1000/D25</f>
        <v>-0.5997660818713475</v>
      </c>
      <c r="T25" s="110">
        <f>L25-J25</f>
        <v>-13.78256</v>
      </c>
      <c r="U25" s="110">
        <f>N25-P25</f>
        <v>0.14543999999999713</v>
      </c>
      <c r="V25" s="126">
        <f>O25-M25</f>
        <v>-26.423999999999978</v>
      </c>
    </row>
    <row r="26" spans="1:22" ht="12.75">
      <c r="A26" s="145"/>
      <c r="B26" s="62">
        <v>22</v>
      </c>
      <c r="C26" s="22" t="s">
        <v>444</v>
      </c>
      <c r="D26" s="23">
        <v>20</v>
      </c>
      <c r="E26" s="23">
        <v>1981</v>
      </c>
      <c r="F26" s="25">
        <v>1053.79</v>
      </c>
      <c r="G26" s="25">
        <v>1006.41</v>
      </c>
      <c r="H26" s="24">
        <v>5.88</v>
      </c>
      <c r="I26" s="24">
        <v>1.56</v>
      </c>
      <c r="J26" s="24">
        <v>3.04</v>
      </c>
      <c r="K26" s="24">
        <f>I26-N26</f>
        <v>-0.020999999999999908</v>
      </c>
      <c r="L26" s="24">
        <f>I26-P26</f>
        <v>0.03000000000000025</v>
      </c>
      <c r="M26" s="26">
        <v>31</v>
      </c>
      <c r="N26" s="24">
        <f>M26*0.051</f>
        <v>1.581</v>
      </c>
      <c r="O26" s="26">
        <v>30</v>
      </c>
      <c r="P26" s="24">
        <f>O26*0.051</f>
        <v>1.5299999999999998</v>
      </c>
      <c r="Q26" s="26">
        <f>J26*1000/D26</f>
        <v>152</v>
      </c>
      <c r="R26" s="26">
        <f>K26*1000/D26</f>
        <v>-1.0499999999999954</v>
      </c>
      <c r="S26" s="26">
        <f>L26*1000/D26</f>
        <v>1.5000000000000124</v>
      </c>
      <c r="T26" s="110">
        <f>L26-J26</f>
        <v>-3.01</v>
      </c>
      <c r="U26" s="110">
        <f>N26-P26</f>
        <v>0.051000000000000156</v>
      </c>
      <c r="V26" s="126">
        <f>O26-M26</f>
        <v>-1</v>
      </c>
    </row>
    <row r="27" spans="1:22" ht="12.75">
      <c r="A27" s="145"/>
      <c r="B27" s="62">
        <v>23</v>
      </c>
      <c r="C27" s="32" t="s">
        <v>450</v>
      </c>
      <c r="D27" s="23">
        <v>2</v>
      </c>
      <c r="E27" s="23">
        <v>1910</v>
      </c>
      <c r="F27" s="25">
        <v>228.87</v>
      </c>
      <c r="G27" s="25">
        <v>102.7</v>
      </c>
      <c r="H27" s="24">
        <v>0.71</v>
      </c>
      <c r="I27" s="24">
        <v>0.1</v>
      </c>
      <c r="J27" s="24">
        <v>0.32</v>
      </c>
      <c r="K27" s="24">
        <f>I27-N27</f>
        <v>-0.001999999999999988</v>
      </c>
      <c r="L27" s="24">
        <f>I27-P27</f>
        <v>-0.001999999999999988</v>
      </c>
      <c r="M27" s="26">
        <v>2</v>
      </c>
      <c r="N27" s="24">
        <f>M27*0.051</f>
        <v>0.102</v>
      </c>
      <c r="O27" s="26">
        <v>2</v>
      </c>
      <c r="P27" s="24">
        <f>O27*0.051</f>
        <v>0.102</v>
      </c>
      <c r="Q27" s="26">
        <f>J27*1000/D27</f>
        <v>160</v>
      </c>
      <c r="R27" s="26">
        <f>K27*1000/D27</f>
        <v>-0.999999999999994</v>
      </c>
      <c r="S27" s="26">
        <f>L27*1000/D27</f>
        <v>-0.999999999999994</v>
      </c>
      <c r="T27" s="110">
        <f>L27-J27</f>
        <v>-0.322</v>
      </c>
      <c r="U27" s="110">
        <f>N27-P27</f>
        <v>0</v>
      </c>
      <c r="V27" s="126">
        <f>O27-M27</f>
        <v>0</v>
      </c>
    </row>
    <row r="28" spans="1:22" ht="12.75">
      <c r="A28" s="145"/>
      <c r="B28" s="62">
        <v>24</v>
      </c>
      <c r="C28" s="22" t="s">
        <v>250</v>
      </c>
      <c r="D28" s="23">
        <v>20</v>
      </c>
      <c r="E28" s="23">
        <v>1990</v>
      </c>
      <c r="F28" s="25">
        <v>1633.86</v>
      </c>
      <c r="G28" s="25">
        <v>1255.31</v>
      </c>
      <c r="H28" s="24">
        <v>5.5</v>
      </c>
      <c r="I28" s="24">
        <v>1.93</v>
      </c>
      <c r="J28" s="24">
        <v>3.03</v>
      </c>
      <c r="K28" s="24">
        <f>I28-N28</f>
        <v>-0.008000000000000007</v>
      </c>
      <c r="L28" s="24">
        <f>I28-P28</f>
        <v>0.04300000000000015</v>
      </c>
      <c r="M28" s="26">
        <v>38</v>
      </c>
      <c r="N28" s="24">
        <f>M28*0.051</f>
        <v>1.938</v>
      </c>
      <c r="O28" s="26">
        <v>37</v>
      </c>
      <c r="P28" s="24">
        <f>O28*0.051</f>
        <v>1.8869999999999998</v>
      </c>
      <c r="Q28" s="26">
        <f>J28*1000/D28</f>
        <v>151.5</v>
      </c>
      <c r="R28" s="26">
        <f>K28*1000/D28</f>
        <v>-0.40000000000000036</v>
      </c>
      <c r="S28" s="26">
        <f>L28*1000/D28</f>
        <v>2.1500000000000075</v>
      </c>
      <c r="T28" s="110">
        <f>L28-J28</f>
        <v>-2.9869999999999997</v>
      </c>
      <c r="U28" s="110">
        <f>N28-P28</f>
        <v>0.051000000000000156</v>
      </c>
      <c r="V28" s="126">
        <f>O28-M28</f>
        <v>-1</v>
      </c>
    </row>
    <row r="29" spans="1:22" ht="12.75">
      <c r="A29" s="145"/>
      <c r="B29" s="62">
        <v>25</v>
      </c>
      <c r="C29" s="32" t="s">
        <v>249</v>
      </c>
      <c r="D29" s="23">
        <v>60</v>
      </c>
      <c r="E29" s="23">
        <v>1989</v>
      </c>
      <c r="F29" s="25">
        <v>2434.08</v>
      </c>
      <c r="G29" s="25">
        <v>2362.11</v>
      </c>
      <c r="H29" s="24">
        <v>9.5</v>
      </c>
      <c r="I29" s="24">
        <v>3.91</v>
      </c>
      <c r="J29" s="24">
        <v>5.59</v>
      </c>
      <c r="K29" s="24">
        <f>I29-N29</f>
        <v>-0.01699999999999946</v>
      </c>
      <c r="L29" s="24">
        <f>I29-P29</f>
        <v>0.08500000000000041</v>
      </c>
      <c r="M29" s="26">
        <v>77</v>
      </c>
      <c r="N29" s="24">
        <f>M29*0.051</f>
        <v>3.9269999999999996</v>
      </c>
      <c r="O29" s="27">
        <v>75</v>
      </c>
      <c r="P29" s="24">
        <f>O29*0.051</f>
        <v>3.8249999999999997</v>
      </c>
      <c r="Q29" s="26">
        <f>J29*1000/D29</f>
        <v>93.16666666666667</v>
      </c>
      <c r="R29" s="26">
        <f>K29*1000/D29</f>
        <v>-0.28333333333332433</v>
      </c>
      <c r="S29" s="26">
        <f>L29*1000/D29</f>
        <v>1.4166666666666736</v>
      </c>
      <c r="T29" s="110">
        <f>L29-J29</f>
        <v>-5.504999999999999</v>
      </c>
      <c r="U29" s="110">
        <f>N29-P29</f>
        <v>0.10199999999999987</v>
      </c>
      <c r="V29" s="126">
        <f>O29-M29</f>
        <v>-2</v>
      </c>
    </row>
    <row r="30" spans="1:22" ht="12.75">
      <c r="A30" s="145"/>
      <c r="B30" s="62">
        <v>26</v>
      </c>
      <c r="C30" s="22" t="s">
        <v>446</v>
      </c>
      <c r="D30" s="23">
        <v>38</v>
      </c>
      <c r="E30" s="23">
        <v>1994</v>
      </c>
      <c r="F30" s="25">
        <v>2066.52</v>
      </c>
      <c r="G30" s="25">
        <v>2002.99</v>
      </c>
      <c r="H30" s="24">
        <v>9.78</v>
      </c>
      <c r="I30" s="24">
        <v>2.55</v>
      </c>
      <c r="J30" s="24">
        <v>5.92</v>
      </c>
      <c r="K30" s="24">
        <f>I30-N30</f>
        <v>0</v>
      </c>
      <c r="L30" s="24">
        <f>I30-P30</f>
        <v>0.051000000000000156</v>
      </c>
      <c r="M30" s="26">
        <v>50</v>
      </c>
      <c r="N30" s="24">
        <f>M30*0.051</f>
        <v>2.55</v>
      </c>
      <c r="O30" s="26">
        <v>49</v>
      </c>
      <c r="P30" s="24">
        <f>O30*0.051</f>
        <v>2.4989999999999997</v>
      </c>
      <c r="Q30" s="26">
        <f>J30*1000/D30</f>
        <v>155.78947368421052</v>
      </c>
      <c r="R30" s="26">
        <f>K30*1000/D30</f>
        <v>0</v>
      </c>
      <c r="S30" s="26">
        <f>L30*1000/D30</f>
        <v>1.342105263157899</v>
      </c>
      <c r="T30" s="110">
        <f>L30-J30</f>
        <v>-5.869</v>
      </c>
      <c r="U30" s="110">
        <f>N30-P30</f>
        <v>0.051000000000000156</v>
      </c>
      <c r="V30" s="126">
        <f>O30-M30</f>
        <v>-1</v>
      </c>
    </row>
    <row r="31" spans="1:22" ht="12.75">
      <c r="A31" s="145"/>
      <c r="B31" s="62">
        <v>27</v>
      </c>
      <c r="C31" s="22" t="s">
        <v>72</v>
      </c>
      <c r="D31" s="23">
        <v>26</v>
      </c>
      <c r="E31" s="23">
        <v>2008</v>
      </c>
      <c r="F31" s="25">
        <v>1320.85</v>
      </c>
      <c r="G31" s="25">
        <v>1320.85</v>
      </c>
      <c r="H31" s="24">
        <v>1.993</v>
      </c>
      <c r="I31" s="24">
        <f>H31</f>
        <v>1.993</v>
      </c>
      <c r="J31" s="24">
        <v>2.08</v>
      </c>
      <c r="K31" s="24">
        <f>I31-N31</f>
        <v>2.2000000000188535E-05</v>
      </c>
      <c r="L31" s="24">
        <f>I31-P31</f>
        <v>2.2000000000188535E-05</v>
      </c>
      <c r="M31" s="26">
        <v>39.078</v>
      </c>
      <c r="N31" s="24">
        <f>M31*0.051</f>
        <v>1.992978</v>
      </c>
      <c r="O31" s="26">
        <v>39.078</v>
      </c>
      <c r="P31" s="24">
        <f>O31*0.051</f>
        <v>1.992978</v>
      </c>
      <c r="Q31" s="26">
        <f>J31*1000/D31</f>
        <v>80</v>
      </c>
      <c r="R31" s="26">
        <f>K31*1000/D31</f>
        <v>0.0008461538461610976</v>
      </c>
      <c r="S31" s="26">
        <f>L31*1000/D31</f>
        <v>0.0008461538461610976</v>
      </c>
      <c r="T31" s="110">
        <f>L31-J31</f>
        <v>-2.0799779999999997</v>
      </c>
      <c r="U31" s="110">
        <f>N31-P31</f>
        <v>0</v>
      </c>
      <c r="V31" s="126">
        <f>O31-M31</f>
        <v>0</v>
      </c>
    </row>
    <row r="32" spans="1:22" ht="12.75">
      <c r="A32" s="145"/>
      <c r="B32" s="62">
        <v>28</v>
      </c>
      <c r="C32" s="22" t="s">
        <v>487</v>
      </c>
      <c r="D32" s="23">
        <v>66</v>
      </c>
      <c r="E32" s="23">
        <v>2007</v>
      </c>
      <c r="F32" s="25">
        <v>3983.31</v>
      </c>
      <c r="G32" s="25">
        <v>3043.8</v>
      </c>
      <c r="H32" s="24">
        <v>3.715</v>
      </c>
      <c r="I32" s="24">
        <v>3.715</v>
      </c>
      <c r="J32" s="24">
        <v>5.28</v>
      </c>
      <c r="K32" s="24">
        <f>I32-N32</f>
        <v>0.04300000000000015</v>
      </c>
      <c r="L32" s="24">
        <f>I32-P32</f>
        <v>0.5731960000000003</v>
      </c>
      <c r="M32" s="26">
        <v>72</v>
      </c>
      <c r="N32" s="24">
        <f>M32*0.051</f>
        <v>3.6719999999999997</v>
      </c>
      <c r="O32" s="26">
        <v>61.604</v>
      </c>
      <c r="P32" s="24">
        <f>O32*0.051</f>
        <v>3.1418039999999996</v>
      </c>
      <c r="Q32" s="26">
        <f>J32*1000/D32</f>
        <v>80</v>
      </c>
      <c r="R32" s="26">
        <f>K32*1000/D32</f>
        <v>0.6515151515151538</v>
      </c>
      <c r="S32" s="26">
        <f>L32*1000/D32</f>
        <v>8.684787878787883</v>
      </c>
      <c r="T32" s="110">
        <f>L32-J32</f>
        <v>-4.706804</v>
      </c>
      <c r="U32" s="110">
        <f>N32-P32</f>
        <v>0.5301960000000001</v>
      </c>
      <c r="V32" s="126">
        <f>O32-M32</f>
        <v>-10.396</v>
      </c>
    </row>
    <row r="33" spans="1:22" ht="12.75">
      <c r="A33" s="145"/>
      <c r="B33" s="62">
        <v>29</v>
      </c>
      <c r="C33" s="29" t="s">
        <v>694</v>
      </c>
      <c r="D33" s="23">
        <v>116</v>
      </c>
      <c r="E33" s="23">
        <v>2007</v>
      </c>
      <c r="F33" s="25">
        <v>7056.73</v>
      </c>
      <c r="G33" s="25">
        <v>7056.73</v>
      </c>
      <c r="H33" s="24">
        <v>17.979</v>
      </c>
      <c r="I33" s="24">
        <f>H33</f>
        <v>17.979</v>
      </c>
      <c r="J33" s="24">
        <v>9.28</v>
      </c>
      <c r="K33" s="24">
        <f>I33-N33</f>
        <v>0.12900000000000134</v>
      </c>
      <c r="L33" s="24">
        <f>I33-P33</f>
        <v>-3.680880000000002</v>
      </c>
      <c r="M33" s="26">
        <v>350</v>
      </c>
      <c r="N33" s="24">
        <f>M33*0.051</f>
        <v>17.849999999999998</v>
      </c>
      <c r="O33" s="26">
        <v>403.5</v>
      </c>
      <c r="P33" s="24">
        <v>21.65988</v>
      </c>
      <c r="Q33" s="26">
        <f>J33*1000/D33</f>
        <v>80</v>
      </c>
      <c r="R33" s="26">
        <f>K33*1000/D33</f>
        <v>1.1120689655172529</v>
      </c>
      <c r="S33" s="26">
        <f>L33*1000/D33</f>
        <v>-31.73172413793105</v>
      </c>
      <c r="T33" s="110">
        <f>L33-J33</f>
        <v>-12.960880000000001</v>
      </c>
      <c r="U33" s="110">
        <f>N33-P33</f>
        <v>-3.8098800000000033</v>
      </c>
      <c r="V33" s="126">
        <f>O33-M33</f>
        <v>53.5</v>
      </c>
    </row>
    <row r="34" spans="1:22" ht="12.75">
      <c r="A34" s="145"/>
      <c r="B34" s="62">
        <v>30</v>
      </c>
      <c r="C34" s="22" t="s">
        <v>485</v>
      </c>
      <c r="D34" s="23">
        <v>45</v>
      </c>
      <c r="E34" s="23">
        <v>2007</v>
      </c>
      <c r="F34" s="25">
        <v>2880.53</v>
      </c>
      <c r="G34" s="25">
        <v>2457.47</v>
      </c>
      <c r="H34" s="24">
        <v>2.307</v>
      </c>
      <c r="I34" s="24">
        <v>2.307</v>
      </c>
      <c r="J34" s="24">
        <v>3.6</v>
      </c>
      <c r="K34" s="24">
        <f>I34-N34</f>
        <v>0.06300000000000017</v>
      </c>
      <c r="L34" s="24">
        <f>I34-P34</f>
        <v>0.31800000000000006</v>
      </c>
      <c r="M34" s="26">
        <v>44</v>
      </c>
      <c r="N34" s="24">
        <f>M34*0.051</f>
        <v>2.2439999999999998</v>
      </c>
      <c r="O34" s="26">
        <v>39</v>
      </c>
      <c r="P34" s="24">
        <f>O34*0.051</f>
        <v>1.9889999999999999</v>
      </c>
      <c r="Q34" s="26">
        <f>J34*1000/D34</f>
        <v>80</v>
      </c>
      <c r="R34" s="26">
        <f>K34*1000/D34</f>
        <v>1.4000000000000037</v>
      </c>
      <c r="S34" s="26">
        <f>L34*1000/D34</f>
        <v>7.066666666666668</v>
      </c>
      <c r="T34" s="110">
        <f>L34-J34</f>
        <v>-3.282</v>
      </c>
      <c r="U34" s="110">
        <f>N34-P34</f>
        <v>0.2549999999999999</v>
      </c>
      <c r="V34" s="126">
        <f>O34-M34</f>
        <v>-5</v>
      </c>
    </row>
    <row r="35" spans="1:22" ht="12.75">
      <c r="A35" s="145"/>
      <c r="B35" s="62">
        <v>31</v>
      </c>
      <c r="C35" s="22" t="s">
        <v>486</v>
      </c>
      <c r="D35" s="23">
        <v>66</v>
      </c>
      <c r="E35" s="23">
        <v>2007</v>
      </c>
      <c r="F35" s="25">
        <v>3992.9</v>
      </c>
      <c r="G35" s="25">
        <v>2563.67</v>
      </c>
      <c r="H35" s="24">
        <v>3.43</v>
      </c>
      <c r="I35" s="24">
        <v>3.43</v>
      </c>
      <c r="J35" s="24">
        <v>5.28</v>
      </c>
      <c r="K35" s="24">
        <f>I35-N35</f>
        <v>0.11500000000000021</v>
      </c>
      <c r="L35" s="24">
        <f>I35-P35</f>
        <v>0.48689200000000055</v>
      </c>
      <c r="M35" s="26">
        <v>65</v>
      </c>
      <c r="N35" s="24">
        <f>M35*0.051</f>
        <v>3.315</v>
      </c>
      <c r="O35" s="26">
        <v>57.708</v>
      </c>
      <c r="P35" s="24">
        <f>O35*0.051</f>
        <v>2.9431079999999996</v>
      </c>
      <c r="Q35" s="26">
        <f>J35*1000/D35</f>
        <v>80</v>
      </c>
      <c r="R35" s="26">
        <f>K35*1000/D35</f>
        <v>1.7424242424242458</v>
      </c>
      <c r="S35" s="26">
        <f>L35*1000/D35</f>
        <v>7.377151515151524</v>
      </c>
      <c r="T35" s="110">
        <f>L35-J35</f>
        <v>-4.793108</v>
      </c>
      <c r="U35" s="110">
        <f>N35-P35</f>
        <v>0.37189200000000033</v>
      </c>
      <c r="V35" s="126">
        <f>O35-M35</f>
        <v>-7.292000000000002</v>
      </c>
    </row>
    <row r="36" spans="1:22" ht="12.75">
      <c r="A36" s="145"/>
      <c r="B36" s="62">
        <v>32</v>
      </c>
      <c r="C36" s="22" t="s">
        <v>334</v>
      </c>
      <c r="D36" s="23">
        <v>4</v>
      </c>
      <c r="E36" s="23">
        <v>1938</v>
      </c>
      <c r="F36" s="25">
        <v>217.96</v>
      </c>
      <c r="G36" s="25">
        <v>217.96</v>
      </c>
      <c r="H36" s="24">
        <v>0.92</v>
      </c>
      <c r="I36" s="24">
        <v>0.16</v>
      </c>
      <c r="J36" s="24">
        <v>0.64</v>
      </c>
      <c r="K36" s="24">
        <f>I36-N36</f>
        <v>0.007000000000000006</v>
      </c>
      <c r="L36" s="24">
        <f>I36-P36</f>
        <v>0.007000000000000006</v>
      </c>
      <c r="M36" s="26">
        <v>3</v>
      </c>
      <c r="N36" s="24">
        <f>M36*0.051</f>
        <v>0.153</v>
      </c>
      <c r="O36" s="27">
        <v>3</v>
      </c>
      <c r="P36" s="24">
        <f>O36*0.051</f>
        <v>0.153</v>
      </c>
      <c r="Q36" s="26">
        <f>J36*1000/D36</f>
        <v>160</v>
      </c>
      <c r="R36" s="26">
        <f>K36*1000/D36</f>
        <v>1.7500000000000016</v>
      </c>
      <c r="S36" s="26">
        <f>L36*1000/D36</f>
        <v>1.7500000000000016</v>
      </c>
      <c r="T36" s="110">
        <f>L36-J36</f>
        <v>-0.633</v>
      </c>
      <c r="U36" s="110">
        <f>N36-P36</f>
        <v>0</v>
      </c>
      <c r="V36" s="126">
        <f>O36-M36</f>
        <v>0</v>
      </c>
    </row>
    <row r="37" spans="1:22" ht="12.75">
      <c r="A37" s="145"/>
      <c r="B37" s="62">
        <v>33</v>
      </c>
      <c r="C37" s="22" t="s">
        <v>105</v>
      </c>
      <c r="D37" s="23">
        <v>44</v>
      </c>
      <c r="E37" s="23">
        <v>1975</v>
      </c>
      <c r="F37" s="25">
        <v>2309.11</v>
      </c>
      <c r="G37" s="25">
        <v>2309.11</v>
      </c>
      <c r="H37" s="24">
        <v>7.8</v>
      </c>
      <c r="I37" s="24">
        <v>3.21</v>
      </c>
      <c r="J37" s="24">
        <v>4.59</v>
      </c>
      <c r="K37" s="24">
        <f>I37-N37</f>
        <v>0.0990000000000002</v>
      </c>
      <c r="L37" s="24">
        <f>I37-P37</f>
        <v>0.06483000000000017</v>
      </c>
      <c r="M37" s="26">
        <v>61</v>
      </c>
      <c r="N37" s="24">
        <f>M37*0.051</f>
        <v>3.1109999999999998</v>
      </c>
      <c r="O37" s="26">
        <v>61.67</v>
      </c>
      <c r="P37" s="24">
        <f>O37*0.051</f>
        <v>3.14517</v>
      </c>
      <c r="Q37" s="26">
        <f>J37*1000/D37</f>
        <v>104.31818181818181</v>
      </c>
      <c r="R37" s="26">
        <f>K37*1000/D37</f>
        <v>2.2500000000000044</v>
      </c>
      <c r="S37" s="26">
        <f>L37*1000/D37</f>
        <v>1.4734090909090947</v>
      </c>
      <c r="T37" s="110">
        <f>L37-J37</f>
        <v>-4.525169999999999</v>
      </c>
      <c r="U37" s="110">
        <f>N37-P37</f>
        <v>-0.034170000000000034</v>
      </c>
      <c r="V37" s="126">
        <f>O37-M37</f>
        <v>0.6700000000000017</v>
      </c>
    </row>
    <row r="38" spans="1:22" ht="12.75">
      <c r="A38" s="145"/>
      <c r="B38" s="62">
        <v>34</v>
      </c>
      <c r="C38" s="29" t="s">
        <v>710</v>
      </c>
      <c r="D38" s="23">
        <v>17</v>
      </c>
      <c r="E38" s="23">
        <v>2007</v>
      </c>
      <c r="F38" s="25">
        <v>1087.6</v>
      </c>
      <c r="G38" s="25">
        <v>691.85</v>
      </c>
      <c r="H38" s="24">
        <v>3.104</v>
      </c>
      <c r="I38" s="24">
        <f>H38</f>
        <v>3.104</v>
      </c>
      <c r="J38" s="24">
        <v>1.36</v>
      </c>
      <c r="K38" s="24">
        <f>I38-N38</f>
        <v>0.04400000000000048</v>
      </c>
      <c r="L38" s="24">
        <f>I38-P38</f>
        <v>0.37168800000000024</v>
      </c>
      <c r="M38" s="26">
        <v>60</v>
      </c>
      <c r="N38" s="24">
        <f>M38*0.051</f>
        <v>3.0599999999999996</v>
      </c>
      <c r="O38" s="26">
        <v>50.9</v>
      </c>
      <c r="P38" s="24">
        <v>2.732312</v>
      </c>
      <c r="Q38" s="26">
        <f>J38*1000/D38</f>
        <v>80</v>
      </c>
      <c r="R38" s="26">
        <f>K38*1000/D38</f>
        <v>2.5882352941176756</v>
      </c>
      <c r="S38" s="26">
        <f>L38*1000/D38</f>
        <v>21.86400000000001</v>
      </c>
      <c r="T38" s="110">
        <f>L38-J38</f>
        <v>-0.9883119999999999</v>
      </c>
      <c r="U38" s="110">
        <f>N38-P38</f>
        <v>0.32768799999999976</v>
      </c>
      <c r="V38" s="126">
        <f>O38-M38</f>
        <v>-9.100000000000001</v>
      </c>
    </row>
    <row r="39" spans="1:22" ht="12.75">
      <c r="A39" s="145"/>
      <c r="B39" s="62">
        <v>35</v>
      </c>
      <c r="C39" s="22" t="s">
        <v>108</v>
      </c>
      <c r="D39" s="23">
        <v>45</v>
      </c>
      <c r="E39" s="23">
        <v>1991</v>
      </c>
      <c r="F39" s="25">
        <v>2321.73</v>
      </c>
      <c r="G39" s="25">
        <v>2321.73</v>
      </c>
      <c r="H39" s="24">
        <v>7.2</v>
      </c>
      <c r="I39" s="24">
        <v>3.59</v>
      </c>
      <c r="J39" s="24">
        <v>3.62</v>
      </c>
      <c r="K39" s="24">
        <f>I39-N39</f>
        <v>0.12199999999999989</v>
      </c>
      <c r="L39" s="24">
        <f>I39-P39</f>
        <v>0.0021500000000003183</v>
      </c>
      <c r="M39" s="26">
        <v>68</v>
      </c>
      <c r="N39" s="24">
        <f>M39*0.051</f>
        <v>3.468</v>
      </c>
      <c r="O39" s="26">
        <v>70.35</v>
      </c>
      <c r="P39" s="24">
        <f>O39*0.051</f>
        <v>3.5878499999999995</v>
      </c>
      <c r="Q39" s="26">
        <f>J39*1000/D39</f>
        <v>80.44444444444444</v>
      </c>
      <c r="R39" s="26">
        <f>K39*1000/D39</f>
        <v>2.7111111111111086</v>
      </c>
      <c r="S39" s="26">
        <f>L39*1000/D39</f>
        <v>0.04777777777778485</v>
      </c>
      <c r="T39" s="110">
        <f>L39-J39</f>
        <v>-3.61785</v>
      </c>
      <c r="U39" s="110">
        <f>N39-P39</f>
        <v>-0.11984999999999957</v>
      </c>
      <c r="V39" s="126">
        <f>O39-M39</f>
        <v>2.3499999999999943</v>
      </c>
    </row>
    <row r="40" spans="1:22" ht="12.75">
      <c r="A40" s="145"/>
      <c r="B40" s="62">
        <v>36</v>
      </c>
      <c r="C40" s="22" t="s">
        <v>104</v>
      </c>
      <c r="D40" s="23">
        <v>45</v>
      </c>
      <c r="E40" s="23">
        <v>1975</v>
      </c>
      <c r="F40" s="25">
        <v>2325.22</v>
      </c>
      <c r="G40" s="25">
        <v>2325.22</v>
      </c>
      <c r="H40" s="24">
        <v>7.31</v>
      </c>
      <c r="I40" s="24">
        <v>3.39</v>
      </c>
      <c r="J40" s="24">
        <v>3.91</v>
      </c>
      <c r="K40" s="24">
        <f>I40-N40</f>
        <v>0.12600000000000033</v>
      </c>
      <c r="L40" s="24">
        <f>I40-P40</f>
        <v>0.06735000000000024</v>
      </c>
      <c r="M40" s="26">
        <v>64</v>
      </c>
      <c r="N40" s="24">
        <f>M40*0.051</f>
        <v>3.264</v>
      </c>
      <c r="O40" s="26">
        <v>65.15</v>
      </c>
      <c r="P40" s="24">
        <f>O40*0.051</f>
        <v>3.32265</v>
      </c>
      <c r="Q40" s="26">
        <f>J40*1000/D40</f>
        <v>86.88888888888889</v>
      </c>
      <c r="R40" s="26">
        <f>K40*1000/D40</f>
        <v>2.8000000000000074</v>
      </c>
      <c r="S40" s="26">
        <f>L40*1000/D40</f>
        <v>1.4966666666666721</v>
      </c>
      <c r="T40" s="110">
        <f>L40-J40</f>
        <v>-3.84265</v>
      </c>
      <c r="U40" s="110">
        <f>N40-P40</f>
        <v>-0.05865000000000009</v>
      </c>
      <c r="V40" s="126">
        <f>O40-M40</f>
        <v>1.1500000000000057</v>
      </c>
    </row>
    <row r="41" spans="1:22" ht="12.75">
      <c r="A41" s="145"/>
      <c r="B41" s="62">
        <v>37</v>
      </c>
      <c r="C41" s="32" t="s">
        <v>106</v>
      </c>
      <c r="D41" s="23">
        <v>72</v>
      </c>
      <c r="E41" s="23">
        <v>1977</v>
      </c>
      <c r="F41" s="25">
        <v>3658.61</v>
      </c>
      <c r="G41" s="25">
        <v>3658.61</v>
      </c>
      <c r="H41" s="24">
        <v>13.21</v>
      </c>
      <c r="I41" s="24">
        <v>5.37</v>
      </c>
      <c r="J41" s="24">
        <v>7.84</v>
      </c>
      <c r="K41" s="24">
        <f>I41-N41</f>
        <v>0.27000000000000046</v>
      </c>
      <c r="L41" s="24">
        <f>I41-P41</f>
        <v>0.11700000000000088</v>
      </c>
      <c r="M41" s="26">
        <v>100</v>
      </c>
      <c r="N41" s="24">
        <f>M41*0.051</f>
        <v>5.1</v>
      </c>
      <c r="O41" s="27">
        <v>103</v>
      </c>
      <c r="P41" s="24">
        <f>O41*0.051</f>
        <v>5.252999999999999</v>
      </c>
      <c r="Q41" s="26">
        <f>J41*1000/D41</f>
        <v>108.88888888888889</v>
      </c>
      <c r="R41" s="26">
        <f>K41*1000/D41</f>
        <v>3.750000000000006</v>
      </c>
      <c r="S41" s="26">
        <f>L41*1000/D41</f>
        <v>1.6250000000000122</v>
      </c>
      <c r="T41" s="110">
        <f>L41-J41</f>
        <v>-7.722999999999999</v>
      </c>
      <c r="U41" s="110">
        <f>N41-P41</f>
        <v>-0.15299999999999958</v>
      </c>
      <c r="V41" s="126">
        <f>O41-M41</f>
        <v>3</v>
      </c>
    </row>
    <row r="42" spans="1:22" ht="12.75">
      <c r="A42" s="145"/>
      <c r="B42" s="62">
        <v>38</v>
      </c>
      <c r="C42" s="22" t="s">
        <v>484</v>
      </c>
      <c r="D42" s="23">
        <v>44</v>
      </c>
      <c r="E42" s="23">
        <v>2009</v>
      </c>
      <c r="F42" s="25">
        <v>2490.55</v>
      </c>
      <c r="G42" s="25">
        <v>98.76</v>
      </c>
      <c r="H42" s="24">
        <v>0.211</v>
      </c>
      <c r="I42" s="24">
        <v>0.211</v>
      </c>
      <c r="J42" s="24">
        <v>3.52</v>
      </c>
      <c r="K42" s="24">
        <f>I42-N42</f>
        <v>0.211</v>
      </c>
      <c r="L42" s="24">
        <f>I42-P42</f>
        <v>0.211</v>
      </c>
      <c r="M42" s="26">
        <v>0</v>
      </c>
      <c r="N42" s="24">
        <f>M42*0.051</f>
        <v>0</v>
      </c>
      <c r="O42" s="26">
        <v>0</v>
      </c>
      <c r="P42" s="24">
        <f>O42*0.051</f>
        <v>0</v>
      </c>
      <c r="Q42" s="26">
        <f>J42*1000/D42</f>
        <v>80</v>
      </c>
      <c r="R42" s="26">
        <f>K42*1000/D42</f>
        <v>4.795454545454546</v>
      </c>
      <c r="S42" s="26">
        <f>L42*1000/D42</f>
        <v>4.795454545454546</v>
      </c>
      <c r="T42" s="110">
        <f>L42-J42</f>
        <v>-3.309</v>
      </c>
      <c r="U42" s="110">
        <f>N42-P42</f>
        <v>0</v>
      </c>
      <c r="V42" s="126">
        <f>O42-M42</f>
        <v>0</v>
      </c>
    </row>
    <row r="43" spans="1:22" ht="12.75">
      <c r="A43" s="145"/>
      <c r="B43" s="62">
        <v>39</v>
      </c>
      <c r="C43" s="22" t="s">
        <v>107</v>
      </c>
      <c r="D43" s="23">
        <v>40</v>
      </c>
      <c r="E43" s="23">
        <v>1985</v>
      </c>
      <c r="F43" s="25">
        <v>2285.27</v>
      </c>
      <c r="G43" s="25">
        <v>2285.27</v>
      </c>
      <c r="H43" s="24">
        <v>8.2</v>
      </c>
      <c r="I43" s="24">
        <v>4.17</v>
      </c>
      <c r="J43" s="24">
        <v>4.02</v>
      </c>
      <c r="K43" s="24">
        <f>I43-N43</f>
        <v>0.19200000000000017</v>
      </c>
      <c r="L43" s="24">
        <f>I43-P43</f>
        <v>0.08438999999999997</v>
      </c>
      <c r="M43" s="26">
        <v>78</v>
      </c>
      <c r="N43" s="24">
        <f>M43*0.051</f>
        <v>3.9779999999999998</v>
      </c>
      <c r="O43" s="26">
        <v>80.11</v>
      </c>
      <c r="P43" s="24">
        <f>O43*0.051</f>
        <v>4.08561</v>
      </c>
      <c r="Q43" s="26">
        <f>J43*1000/D43</f>
        <v>100.49999999999999</v>
      </c>
      <c r="R43" s="26">
        <f>K43*1000/D43</f>
        <v>4.800000000000004</v>
      </c>
      <c r="S43" s="26">
        <f>L43*1000/D43</f>
        <v>2.109749999999999</v>
      </c>
      <c r="T43" s="110">
        <f>L43-J43</f>
        <v>-3.9356099999999996</v>
      </c>
      <c r="U43" s="110">
        <f>N43-P43</f>
        <v>-0.1076100000000002</v>
      </c>
      <c r="V43" s="126">
        <f>O43-M43</f>
        <v>2.1099999999999994</v>
      </c>
    </row>
    <row r="44" spans="1:22" ht="12.75">
      <c r="A44" s="145"/>
      <c r="B44" s="62">
        <v>40</v>
      </c>
      <c r="C44" s="44" t="s">
        <v>145</v>
      </c>
      <c r="D44" s="23">
        <v>15</v>
      </c>
      <c r="E44" s="45">
        <v>1969</v>
      </c>
      <c r="F44" s="25">
        <v>617.45</v>
      </c>
      <c r="G44" s="25">
        <v>562.44</v>
      </c>
      <c r="H44" s="24">
        <v>1.202</v>
      </c>
      <c r="I44" s="24">
        <f>H44</f>
        <v>1.202</v>
      </c>
      <c r="J44" s="24">
        <v>0.08</v>
      </c>
      <c r="K44" s="24">
        <f>I44-N44</f>
        <v>0.08000000000000007</v>
      </c>
      <c r="L44" s="24">
        <f>I44-P44</f>
        <v>0.08000000000000007</v>
      </c>
      <c r="M44" s="26">
        <v>22</v>
      </c>
      <c r="N44" s="24">
        <f>M44*0.051</f>
        <v>1.1219999999999999</v>
      </c>
      <c r="O44" s="26">
        <v>22</v>
      </c>
      <c r="P44" s="24">
        <f>O44*0.051</f>
        <v>1.1219999999999999</v>
      </c>
      <c r="Q44" s="26">
        <f>J44*1000/D44</f>
        <v>5.333333333333333</v>
      </c>
      <c r="R44" s="26">
        <f>K44*1000/D44</f>
        <v>5.333333333333338</v>
      </c>
      <c r="S44" s="26">
        <f>L44*1000/D44</f>
        <v>5.333333333333338</v>
      </c>
      <c r="T44" s="110">
        <f>L44-J44</f>
        <v>0</v>
      </c>
      <c r="U44" s="110">
        <f>N44-P44</f>
        <v>0</v>
      </c>
      <c r="V44" s="126">
        <f>O44-M44</f>
        <v>0</v>
      </c>
    </row>
    <row r="45" spans="1:22" ht="12.75">
      <c r="A45" s="145"/>
      <c r="B45" s="62">
        <v>41</v>
      </c>
      <c r="C45" s="22" t="s">
        <v>367</v>
      </c>
      <c r="D45" s="23">
        <v>9</v>
      </c>
      <c r="E45" s="23" t="s">
        <v>364</v>
      </c>
      <c r="F45" s="103"/>
      <c r="G45" s="103"/>
      <c r="H45" s="24">
        <v>0.52</v>
      </c>
      <c r="I45" s="156">
        <f>H45</f>
        <v>0.52</v>
      </c>
      <c r="J45" s="24">
        <v>0.09</v>
      </c>
      <c r="K45" s="156">
        <f>I45-N45</f>
        <v>0.04804000000000003</v>
      </c>
      <c r="L45" s="156">
        <f>I45-P45</f>
        <v>0.04804000000000003</v>
      </c>
      <c r="M45" s="163">
        <v>9</v>
      </c>
      <c r="N45" s="24">
        <f>M45*0.05244</f>
        <v>0.47196</v>
      </c>
      <c r="O45" s="163">
        <v>9</v>
      </c>
      <c r="P45" s="156">
        <f>O45*0.05244</f>
        <v>0.47196</v>
      </c>
      <c r="Q45" s="26">
        <f>J45*1000/D45</f>
        <v>10</v>
      </c>
      <c r="R45" s="26">
        <f>K45*1000/D45</f>
        <v>5.337777777777781</v>
      </c>
      <c r="S45" s="26">
        <f>L45*1000/D45</f>
        <v>5.337777777777781</v>
      </c>
      <c r="T45" s="103">
        <f>L45-J45</f>
        <v>-0.04195999999999997</v>
      </c>
      <c r="U45" s="103">
        <f>N45-P45</f>
        <v>0</v>
      </c>
      <c r="V45" s="104">
        <f>O45-M45</f>
        <v>0</v>
      </c>
    </row>
    <row r="46" spans="1:22" ht="12.75">
      <c r="A46" s="145"/>
      <c r="B46" s="62">
        <v>42</v>
      </c>
      <c r="C46" s="22" t="s">
        <v>438</v>
      </c>
      <c r="D46" s="23">
        <v>51</v>
      </c>
      <c r="E46" s="23">
        <v>1990</v>
      </c>
      <c r="F46" s="25">
        <v>2309.88</v>
      </c>
      <c r="G46" s="25">
        <v>2309.88</v>
      </c>
      <c r="H46" s="24">
        <v>10.72</v>
      </c>
      <c r="I46" s="24">
        <v>4.41</v>
      </c>
      <c r="J46" s="24">
        <v>5.98</v>
      </c>
      <c r="K46" s="24">
        <f>I46-N46</f>
        <v>0.33000000000000007</v>
      </c>
      <c r="L46" s="24">
        <f>I46-P46</f>
        <v>0.08214000000000077</v>
      </c>
      <c r="M46" s="26">
        <v>80</v>
      </c>
      <c r="N46" s="24">
        <f>M46*0.051</f>
        <v>4.08</v>
      </c>
      <c r="O46" s="26">
        <v>84.86</v>
      </c>
      <c r="P46" s="24">
        <f>O46*0.051</f>
        <v>4.327859999999999</v>
      </c>
      <c r="Q46" s="26">
        <f>J46*1000/D46</f>
        <v>117.25490196078431</v>
      </c>
      <c r="R46" s="26">
        <f>K46*1000/D46</f>
        <v>6.470588235294119</v>
      </c>
      <c r="S46" s="26">
        <f>L46*1000/D46</f>
        <v>1.6105882352941328</v>
      </c>
      <c r="T46" s="110">
        <f>L46-J46</f>
        <v>-5.89786</v>
      </c>
      <c r="U46" s="110">
        <f>N46-P46</f>
        <v>-0.2478599999999993</v>
      </c>
      <c r="V46" s="126">
        <f>O46-M46</f>
        <v>4.859999999999999</v>
      </c>
    </row>
    <row r="47" spans="1:22" ht="12.75">
      <c r="A47" s="145"/>
      <c r="B47" s="63">
        <v>43</v>
      </c>
      <c r="C47" s="22" t="s">
        <v>443</v>
      </c>
      <c r="D47" s="23">
        <v>20</v>
      </c>
      <c r="E47" s="23">
        <v>1975</v>
      </c>
      <c r="F47" s="25">
        <v>971.79</v>
      </c>
      <c r="G47" s="25">
        <v>923.73</v>
      </c>
      <c r="H47" s="24">
        <v>5</v>
      </c>
      <c r="I47" s="24">
        <v>1.51</v>
      </c>
      <c r="J47" s="24">
        <v>3.04</v>
      </c>
      <c r="K47" s="24">
        <f>I47-N47</f>
        <v>0.133</v>
      </c>
      <c r="L47" s="24">
        <f>I47-P47</f>
        <v>0.03100000000000014</v>
      </c>
      <c r="M47" s="26">
        <v>27</v>
      </c>
      <c r="N47" s="24">
        <f>M47*0.051</f>
        <v>1.377</v>
      </c>
      <c r="O47" s="26">
        <v>29</v>
      </c>
      <c r="P47" s="24">
        <f>O47*0.051</f>
        <v>1.4789999999999999</v>
      </c>
      <c r="Q47" s="26">
        <f>J47*1000/D47</f>
        <v>152</v>
      </c>
      <c r="R47" s="26">
        <f>K47*1000/D47</f>
        <v>6.65</v>
      </c>
      <c r="S47" s="26">
        <f>L47*1000/D47</f>
        <v>1.550000000000007</v>
      </c>
      <c r="T47" s="110">
        <f>L47-J47</f>
        <v>-3.009</v>
      </c>
      <c r="U47" s="110">
        <f>N47-P47</f>
        <v>-0.10199999999999987</v>
      </c>
      <c r="V47" s="126">
        <f>O47-M47</f>
        <v>2</v>
      </c>
    </row>
    <row r="48" spans="1:22" ht="12.75">
      <c r="A48" s="145"/>
      <c r="B48" s="62">
        <v>44</v>
      </c>
      <c r="C48" s="22" t="s">
        <v>113</v>
      </c>
      <c r="D48" s="23">
        <v>5</v>
      </c>
      <c r="E48" s="23">
        <v>1920</v>
      </c>
      <c r="F48" s="25">
        <v>453.88</v>
      </c>
      <c r="G48" s="25">
        <v>228.72</v>
      </c>
      <c r="H48" s="24">
        <v>1.9</v>
      </c>
      <c r="I48" s="24">
        <v>0.34</v>
      </c>
      <c r="J48" s="24">
        <v>0.82</v>
      </c>
      <c r="K48" s="24">
        <f>I48-N48</f>
        <v>0.03400000000000003</v>
      </c>
      <c r="L48" s="24">
        <f>I48-P48</f>
        <v>0.008500000000000063</v>
      </c>
      <c r="M48" s="26">
        <v>6</v>
      </c>
      <c r="N48" s="24">
        <f>M48*0.051</f>
        <v>0.306</v>
      </c>
      <c r="O48" s="26">
        <v>6.5</v>
      </c>
      <c r="P48" s="24">
        <f>O48*0.051</f>
        <v>0.33149999999999996</v>
      </c>
      <c r="Q48" s="26">
        <f>J48*1000/D48</f>
        <v>164</v>
      </c>
      <c r="R48" s="26">
        <f>K48*1000/D48</f>
        <v>6.800000000000006</v>
      </c>
      <c r="S48" s="26">
        <f>L48*1000/D48</f>
        <v>1.7000000000000128</v>
      </c>
      <c r="T48" s="110">
        <f>L48-J48</f>
        <v>-0.8114999999999999</v>
      </c>
      <c r="U48" s="110">
        <f>N48-P48</f>
        <v>-0.025499999999999967</v>
      </c>
      <c r="V48" s="126">
        <f>O48-M48</f>
        <v>0.5</v>
      </c>
    </row>
    <row r="49" spans="1:22" ht="12.75">
      <c r="A49" s="145"/>
      <c r="B49" s="62">
        <v>45</v>
      </c>
      <c r="C49" s="29" t="s">
        <v>278</v>
      </c>
      <c r="D49" s="23">
        <v>73</v>
      </c>
      <c r="E49" s="23">
        <v>2005</v>
      </c>
      <c r="F49" s="25">
        <v>5351.7</v>
      </c>
      <c r="G49" s="25">
        <f>F49</f>
        <v>5351.7</v>
      </c>
      <c r="H49" s="24">
        <v>13.86</v>
      </c>
      <c r="I49" s="24">
        <f>H49</f>
        <v>13.86</v>
      </c>
      <c r="J49" s="24">
        <v>5.84</v>
      </c>
      <c r="K49" s="24">
        <f>I49-N49</f>
        <v>0.4980000000000011</v>
      </c>
      <c r="L49" s="24">
        <f>I49-P49</f>
        <v>0</v>
      </c>
      <c r="M49" s="26">
        <v>262</v>
      </c>
      <c r="N49" s="24">
        <f>M49*0.051</f>
        <v>13.361999999999998</v>
      </c>
      <c r="O49" s="26">
        <v>255.5</v>
      </c>
      <c r="P49" s="24">
        <v>13.86</v>
      </c>
      <c r="Q49" s="26">
        <f>J49*1000/D49</f>
        <v>80</v>
      </c>
      <c r="R49" s="26">
        <f>K49*1000/D49</f>
        <v>6.821917808219194</v>
      </c>
      <c r="S49" s="26">
        <f>L49*1000/D49</f>
        <v>0</v>
      </c>
      <c r="T49" s="110">
        <f>L49-J49</f>
        <v>-5.84</v>
      </c>
      <c r="U49" s="110">
        <f>N49-P49</f>
        <v>-0.4980000000000011</v>
      </c>
      <c r="V49" s="126">
        <f>1.11*O49-M49</f>
        <v>21.605000000000018</v>
      </c>
    </row>
    <row r="50" spans="1:22" ht="12.75">
      <c r="A50" s="145"/>
      <c r="B50" s="62">
        <v>46</v>
      </c>
      <c r="C50" s="22" t="s">
        <v>439</v>
      </c>
      <c r="D50" s="23">
        <v>76</v>
      </c>
      <c r="E50" s="23">
        <v>1981</v>
      </c>
      <c r="F50" s="25">
        <v>4034.29</v>
      </c>
      <c r="G50" s="25">
        <v>3952.66</v>
      </c>
      <c r="H50" s="24">
        <v>15.92</v>
      </c>
      <c r="I50" s="24">
        <v>6.72</v>
      </c>
      <c r="J50" s="24">
        <v>9.2</v>
      </c>
      <c r="K50" s="24">
        <f>I50-N50</f>
        <v>0.5490000000000004</v>
      </c>
      <c r="L50" s="24">
        <f>I50-P50</f>
        <v>0.14100000000000001</v>
      </c>
      <c r="M50" s="26">
        <v>121</v>
      </c>
      <c r="N50" s="24">
        <f>M50*0.051</f>
        <v>6.170999999999999</v>
      </c>
      <c r="O50" s="26">
        <v>129</v>
      </c>
      <c r="P50" s="24">
        <f>O50*0.051</f>
        <v>6.579</v>
      </c>
      <c r="Q50" s="26">
        <f>J50*1000/D50</f>
        <v>121.05263157894737</v>
      </c>
      <c r="R50" s="26">
        <f>K50*1000/D50</f>
        <v>7.22368421052632</v>
      </c>
      <c r="S50" s="26">
        <f>L50*1000/D50</f>
        <v>1.855263157894737</v>
      </c>
      <c r="T50" s="110">
        <f>L50-J50</f>
        <v>-9.059</v>
      </c>
      <c r="U50" s="110">
        <f>N50-P50</f>
        <v>-0.40800000000000036</v>
      </c>
      <c r="V50" s="126">
        <f>O50-M50</f>
        <v>8</v>
      </c>
    </row>
    <row r="51" spans="1:22" ht="12.75">
      <c r="A51" s="145"/>
      <c r="B51" s="62">
        <v>47</v>
      </c>
      <c r="C51" s="22" t="s">
        <v>448</v>
      </c>
      <c r="D51" s="23">
        <v>45</v>
      </c>
      <c r="E51" s="23">
        <v>1975</v>
      </c>
      <c r="F51" s="25">
        <v>2329.7</v>
      </c>
      <c r="G51" s="25">
        <v>2329.7</v>
      </c>
      <c r="H51" s="24">
        <v>12.01</v>
      </c>
      <c r="I51" s="24">
        <v>3.95</v>
      </c>
      <c r="J51" s="24">
        <v>7.2</v>
      </c>
      <c r="K51" s="24">
        <f>I51-N51</f>
        <v>0.3290000000000006</v>
      </c>
      <c r="L51" s="24">
        <f>I51-P51</f>
        <v>0.0842000000000005</v>
      </c>
      <c r="M51" s="26">
        <v>71</v>
      </c>
      <c r="N51" s="24">
        <f>M51*0.051</f>
        <v>3.6209999999999996</v>
      </c>
      <c r="O51" s="26">
        <v>75.8</v>
      </c>
      <c r="P51" s="24">
        <f>O51*0.051</f>
        <v>3.8657999999999997</v>
      </c>
      <c r="Q51" s="26">
        <f>J51*1000/D51</f>
        <v>160</v>
      </c>
      <c r="R51" s="26">
        <f>K51*1000/D51</f>
        <v>7.311111111111125</v>
      </c>
      <c r="S51" s="26">
        <f>L51*1000/D51</f>
        <v>1.8711111111111223</v>
      </c>
      <c r="T51" s="110">
        <f>L51-J51</f>
        <v>-7.1158</v>
      </c>
      <c r="U51" s="110">
        <f>N51-P51</f>
        <v>-0.24480000000000013</v>
      </c>
      <c r="V51" s="126">
        <f>O51-M51</f>
        <v>4.799999999999997</v>
      </c>
    </row>
    <row r="52" spans="1:22" ht="12.75">
      <c r="A52" s="145"/>
      <c r="B52" s="62">
        <v>48</v>
      </c>
      <c r="C52" s="22" t="s">
        <v>330</v>
      </c>
      <c r="D52" s="23">
        <v>30</v>
      </c>
      <c r="E52" s="23">
        <v>1987</v>
      </c>
      <c r="F52" s="25">
        <v>1580.01</v>
      </c>
      <c r="G52" s="25">
        <v>1580.01</v>
      </c>
      <c r="H52" s="24">
        <v>5.8</v>
      </c>
      <c r="I52" s="24">
        <v>2.11</v>
      </c>
      <c r="J52" s="24">
        <v>3.69</v>
      </c>
      <c r="K52" s="24">
        <f>I52-N52</f>
        <v>0.2230000000000001</v>
      </c>
      <c r="L52" s="24">
        <f>I52-P52</f>
        <v>0.044500000000000206</v>
      </c>
      <c r="M52" s="26">
        <v>37</v>
      </c>
      <c r="N52" s="24">
        <f>M52*0.051</f>
        <v>1.8869999999999998</v>
      </c>
      <c r="O52" s="26">
        <v>40.5</v>
      </c>
      <c r="P52" s="24">
        <f>O52*0.051</f>
        <v>2.0654999999999997</v>
      </c>
      <c r="Q52" s="26">
        <f>J52*1000/D52</f>
        <v>123</v>
      </c>
      <c r="R52" s="26">
        <f>K52*1000/D52</f>
        <v>7.433333333333336</v>
      </c>
      <c r="S52" s="26">
        <f>L52*1000/D52</f>
        <v>1.4833333333333403</v>
      </c>
      <c r="T52" s="110">
        <f>L52-J52</f>
        <v>-3.6454999999999997</v>
      </c>
      <c r="U52" s="110">
        <f>N52-P52</f>
        <v>-0.17849999999999988</v>
      </c>
      <c r="V52" s="126">
        <f>O52-M52</f>
        <v>3.5</v>
      </c>
    </row>
    <row r="53" spans="1:22" ht="12.75">
      <c r="A53" s="145"/>
      <c r="B53" s="62">
        <v>49</v>
      </c>
      <c r="C53" s="22" t="s">
        <v>73</v>
      </c>
      <c r="D53" s="23">
        <v>60</v>
      </c>
      <c r="E53" s="23">
        <v>2010</v>
      </c>
      <c r="F53" s="25">
        <v>2572.68</v>
      </c>
      <c r="G53" s="25">
        <v>2572.68</v>
      </c>
      <c r="H53" s="24">
        <v>1.479</v>
      </c>
      <c r="I53" s="24">
        <f>H53</f>
        <v>1.479</v>
      </c>
      <c r="J53" s="24">
        <v>1.3</v>
      </c>
      <c r="K53" s="24">
        <f>I53-N53</f>
        <v>0.4590000000000001</v>
      </c>
      <c r="L53" s="24">
        <f>I53-P53</f>
        <v>0.5658960000000002</v>
      </c>
      <c r="M53" s="26">
        <v>20</v>
      </c>
      <c r="N53" s="24">
        <f>M53*0.051</f>
        <v>1.02</v>
      </c>
      <c r="O53" s="26">
        <v>17.904</v>
      </c>
      <c r="P53" s="24">
        <f>O53*0.051</f>
        <v>0.9131039999999999</v>
      </c>
      <c r="Q53" s="26">
        <f>J53*1000/D53</f>
        <v>21.666666666666668</v>
      </c>
      <c r="R53" s="26">
        <f>K53*1000/D53</f>
        <v>7.650000000000001</v>
      </c>
      <c r="S53" s="26">
        <f>L53*1000/D53</f>
        <v>9.431600000000003</v>
      </c>
      <c r="T53" s="110">
        <f>L53-J53</f>
        <v>-0.7341039999999999</v>
      </c>
      <c r="U53" s="110">
        <f>N53-P53</f>
        <v>0.1068960000000001</v>
      </c>
      <c r="V53" s="126">
        <f>O53-M53</f>
        <v>-2.096</v>
      </c>
    </row>
    <row r="54" spans="1:22" ht="12.75">
      <c r="A54" s="145"/>
      <c r="B54" s="62">
        <v>50</v>
      </c>
      <c r="C54" s="22" t="s">
        <v>333</v>
      </c>
      <c r="D54" s="23">
        <v>46</v>
      </c>
      <c r="E54" s="23">
        <v>1996</v>
      </c>
      <c r="F54" s="25">
        <v>2796.94</v>
      </c>
      <c r="G54" s="25">
        <v>2796.94</v>
      </c>
      <c r="H54" s="24">
        <v>13.71</v>
      </c>
      <c r="I54" s="24">
        <v>5.23</v>
      </c>
      <c r="J54" s="24">
        <v>7.12</v>
      </c>
      <c r="K54" s="24">
        <f>I54-N54</f>
        <v>0.3850000000000007</v>
      </c>
      <c r="L54" s="24">
        <f>I54-P54</f>
        <v>0.07441000000000031</v>
      </c>
      <c r="M54" s="26">
        <v>95</v>
      </c>
      <c r="N54" s="24">
        <f>M54*0.051</f>
        <v>4.845</v>
      </c>
      <c r="O54" s="26">
        <v>101.09</v>
      </c>
      <c r="P54" s="24">
        <f>O54*0.051</f>
        <v>5.15559</v>
      </c>
      <c r="Q54" s="26">
        <f>J54*1000/D54</f>
        <v>154.7826086956522</v>
      </c>
      <c r="R54" s="26">
        <f>K54*1000/D54</f>
        <v>8.369565217391319</v>
      </c>
      <c r="S54" s="26">
        <f>L54*1000/D54</f>
        <v>1.6176086956521807</v>
      </c>
      <c r="T54" s="110">
        <f>L54-J54</f>
        <v>-7.04559</v>
      </c>
      <c r="U54" s="110">
        <f>N54-P54</f>
        <v>-0.31059000000000037</v>
      </c>
      <c r="V54" s="126">
        <f>O54-M54</f>
        <v>6.090000000000003</v>
      </c>
    </row>
    <row r="55" spans="1:22" ht="12.75">
      <c r="A55" s="145"/>
      <c r="B55" s="62">
        <v>51</v>
      </c>
      <c r="C55" s="22" t="s">
        <v>212</v>
      </c>
      <c r="D55" s="23">
        <v>19</v>
      </c>
      <c r="E55" s="23">
        <v>1982</v>
      </c>
      <c r="F55" s="25">
        <v>1043.82</v>
      </c>
      <c r="G55" s="25">
        <v>885.35</v>
      </c>
      <c r="H55" s="24">
        <v>3.6</v>
      </c>
      <c r="I55" s="24">
        <v>1.62</v>
      </c>
      <c r="J55" s="24">
        <v>1.98</v>
      </c>
      <c r="K55" s="24">
        <f>I55-N55</f>
        <v>0.19200000000000017</v>
      </c>
      <c r="L55" s="24">
        <f>I55-P55</f>
        <v>0.039000000000000146</v>
      </c>
      <c r="M55" s="26">
        <v>28</v>
      </c>
      <c r="N55" s="24">
        <f>M55*0.051</f>
        <v>1.428</v>
      </c>
      <c r="O55" s="26">
        <v>31</v>
      </c>
      <c r="P55" s="24">
        <f>O55*0.051</f>
        <v>1.581</v>
      </c>
      <c r="Q55" s="26">
        <f>J55*1000/D55</f>
        <v>104.21052631578948</v>
      </c>
      <c r="R55" s="26">
        <f>K55*1000/D55</f>
        <v>10.105263157894745</v>
      </c>
      <c r="S55" s="26">
        <f>L55*1000/D55</f>
        <v>2.0526315789473757</v>
      </c>
      <c r="T55" s="110">
        <f>L55-J55</f>
        <v>-1.9409999999999998</v>
      </c>
      <c r="U55" s="110">
        <f>N55-P55</f>
        <v>-0.15300000000000002</v>
      </c>
      <c r="V55" s="126">
        <f>O55-M55</f>
        <v>3</v>
      </c>
    </row>
    <row r="56" spans="1:22" ht="12.75">
      <c r="A56" s="145"/>
      <c r="B56" s="62">
        <v>52</v>
      </c>
      <c r="C56" s="32" t="s">
        <v>488</v>
      </c>
      <c r="D56" s="23">
        <v>54</v>
      </c>
      <c r="E56" s="23">
        <v>2009</v>
      </c>
      <c r="F56" s="25">
        <v>3628.96</v>
      </c>
      <c r="G56" s="25">
        <v>1813.06</v>
      </c>
      <c r="H56" s="24">
        <v>2.134</v>
      </c>
      <c r="I56" s="24">
        <v>2.134</v>
      </c>
      <c r="J56" s="24">
        <v>4.32</v>
      </c>
      <c r="K56" s="24">
        <f>I56-N56</f>
        <v>0.655</v>
      </c>
      <c r="L56" s="24">
        <f>I56-P56</f>
        <v>0.9099999999999999</v>
      </c>
      <c r="M56" s="26">
        <v>29</v>
      </c>
      <c r="N56" s="24">
        <f>M56*0.051</f>
        <v>1.4789999999999999</v>
      </c>
      <c r="O56" s="27">
        <v>24</v>
      </c>
      <c r="P56" s="24">
        <f>O56*0.051</f>
        <v>1.224</v>
      </c>
      <c r="Q56" s="26">
        <f>J56*1000/D56</f>
        <v>80</v>
      </c>
      <c r="R56" s="26">
        <f>K56*1000/D56</f>
        <v>12.12962962962963</v>
      </c>
      <c r="S56" s="26">
        <f>L56*1000/D56</f>
        <v>16.85185185185185</v>
      </c>
      <c r="T56" s="110">
        <f>L56-J56</f>
        <v>-3.41</v>
      </c>
      <c r="U56" s="110">
        <f>N56-P56</f>
        <v>0.2549999999999999</v>
      </c>
      <c r="V56" s="126">
        <f>O56-M56</f>
        <v>-5</v>
      </c>
    </row>
    <row r="57" spans="1:22" ht="12.75">
      <c r="A57" s="145"/>
      <c r="B57" s="62">
        <v>53</v>
      </c>
      <c r="C57" s="22" t="s">
        <v>659</v>
      </c>
      <c r="D57" s="23">
        <v>18</v>
      </c>
      <c r="E57" s="23"/>
      <c r="F57" s="25">
        <v>634.15</v>
      </c>
      <c r="G57" s="25">
        <v>634.15</v>
      </c>
      <c r="H57" s="24">
        <v>3.3</v>
      </c>
      <c r="I57" s="24">
        <f>H57</f>
        <v>3.3</v>
      </c>
      <c r="J57" s="24">
        <v>0.492</v>
      </c>
      <c r="K57" s="24">
        <f>I57-N57</f>
        <v>0.2400000000000002</v>
      </c>
      <c r="L57" s="24">
        <f>I57-P57</f>
        <v>0.48888</v>
      </c>
      <c r="M57" s="26">
        <v>60</v>
      </c>
      <c r="N57" s="24">
        <f>M57*0.051</f>
        <v>3.0599999999999996</v>
      </c>
      <c r="O57" s="26">
        <v>55.12</v>
      </c>
      <c r="P57" s="24">
        <f>O57*0.051</f>
        <v>2.81112</v>
      </c>
      <c r="Q57" s="26">
        <f>J57*1000/D57</f>
        <v>27.333333333333332</v>
      </c>
      <c r="R57" s="26">
        <f>K57*1000/D57</f>
        <v>13.333333333333346</v>
      </c>
      <c r="S57" s="26">
        <f>L57*1000/D57</f>
        <v>27.16</v>
      </c>
      <c r="T57" s="110">
        <f>L57-J57</f>
        <v>-0.0031200000000000117</v>
      </c>
      <c r="U57" s="110">
        <f>N57-P57</f>
        <v>0.24887999999999977</v>
      </c>
      <c r="V57" s="126">
        <f>O57-M57</f>
        <v>-4.880000000000003</v>
      </c>
    </row>
    <row r="58" spans="1:22" ht="12.75">
      <c r="A58" s="145"/>
      <c r="B58" s="62">
        <v>54</v>
      </c>
      <c r="C58" s="22" t="s">
        <v>345</v>
      </c>
      <c r="D58" s="23">
        <v>45</v>
      </c>
      <c r="E58" s="23">
        <v>2007</v>
      </c>
      <c r="F58" s="25">
        <v>2889.73</v>
      </c>
      <c r="G58" s="25">
        <v>2478.67</v>
      </c>
      <c r="H58" s="24">
        <v>2.33</v>
      </c>
      <c r="I58" s="24">
        <v>2.33</v>
      </c>
      <c r="J58" s="24">
        <v>3.6</v>
      </c>
      <c r="K58" s="24">
        <f>I58-N58</f>
        <v>0.6980000000000002</v>
      </c>
      <c r="L58" s="24">
        <f>I58-P58</f>
        <v>0.04244600000000043</v>
      </c>
      <c r="M58" s="26">
        <v>32</v>
      </c>
      <c r="N58" s="24">
        <f>M58*0.051</f>
        <v>1.632</v>
      </c>
      <c r="O58" s="26">
        <v>44.854</v>
      </c>
      <c r="P58" s="24">
        <f>O58*0.051</f>
        <v>2.2875539999999996</v>
      </c>
      <c r="Q58" s="26">
        <f>J58*1000/D58</f>
        <v>80</v>
      </c>
      <c r="R58" s="26">
        <f>K58*1000/D58</f>
        <v>15.511111111111116</v>
      </c>
      <c r="S58" s="26">
        <f>L58*1000/D58</f>
        <v>0.9432444444444539</v>
      </c>
      <c r="T58" s="110">
        <f>L58-J58</f>
        <v>-3.5575539999999997</v>
      </c>
      <c r="U58" s="110">
        <f>N58-P58</f>
        <v>-0.6555539999999997</v>
      </c>
      <c r="V58" s="126">
        <f>O58-M58</f>
        <v>12.854</v>
      </c>
    </row>
    <row r="59" spans="1:22" ht="12.75">
      <c r="A59" s="145"/>
      <c r="B59" s="62">
        <v>55</v>
      </c>
      <c r="C59" s="29" t="s">
        <v>700</v>
      </c>
      <c r="D59" s="23">
        <v>50</v>
      </c>
      <c r="E59" s="23">
        <v>2006</v>
      </c>
      <c r="F59" s="25">
        <v>2532.54</v>
      </c>
      <c r="G59" s="25">
        <v>2532.54</v>
      </c>
      <c r="H59" s="24">
        <v>9.422</v>
      </c>
      <c r="I59" s="24">
        <f>H59</f>
        <v>9.422</v>
      </c>
      <c r="J59" s="24">
        <v>4</v>
      </c>
      <c r="K59" s="24">
        <f>I59-N59</f>
        <v>0.854000000000001</v>
      </c>
      <c r="L59" s="24">
        <f>I59-P59</f>
        <v>-0.07291899999999885</v>
      </c>
      <c r="M59" s="26">
        <v>168</v>
      </c>
      <c r="N59" s="24">
        <f>M59*0.051</f>
        <v>8.568</v>
      </c>
      <c r="O59" s="26">
        <v>176.88</v>
      </c>
      <c r="P59" s="24">
        <v>9.494919</v>
      </c>
      <c r="Q59" s="26">
        <f>J59*1000/D59</f>
        <v>80</v>
      </c>
      <c r="R59" s="26">
        <f>K59*1000/D59</f>
        <v>17.08000000000002</v>
      </c>
      <c r="S59" s="26">
        <f>L59*1000/D59</f>
        <v>-1.458379999999977</v>
      </c>
      <c r="T59" s="110">
        <f>L59-J59</f>
        <v>-4.072918999999999</v>
      </c>
      <c r="U59" s="110">
        <f>N59-P59</f>
        <v>-0.9269189999999998</v>
      </c>
      <c r="V59" s="126">
        <f>O59-M59</f>
        <v>8.879999999999995</v>
      </c>
    </row>
    <row r="60" spans="1:22" ht="12.75">
      <c r="A60" s="145"/>
      <c r="B60" s="62">
        <v>56</v>
      </c>
      <c r="C60" s="29" t="s">
        <v>281</v>
      </c>
      <c r="D60" s="23">
        <v>61</v>
      </c>
      <c r="E60" s="23">
        <v>2008</v>
      </c>
      <c r="F60" s="25">
        <v>3124.7</v>
      </c>
      <c r="G60" s="25">
        <f>F60</f>
        <v>3124.7</v>
      </c>
      <c r="H60" s="24">
        <v>5.32</v>
      </c>
      <c r="I60" s="24">
        <f>H60</f>
        <v>5.32</v>
      </c>
      <c r="J60" s="24">
        <v>4.8</v>
      </c>
      <c r="K60" s="24">
        <f>I60-N60</f>
        <v>1.189000000000001</v>
      </c>
      <c r="L60" s="24">
        <f>I60-P60</f>
        <v>1.1944240000000006</v>
      </c>
      <c r="M60" s="26">
        <v>81</v>
      </c>
      <c r="N60" s="24">
        <f>M60*0.051</f>
        <v>4.130999999999999</v>
      </c>
      <c r="O60" s="26">
        <v>72.8</v>
      </c>
      <c r="P60" s="24">
        <f>O60*0.05667</f>
        <v>4.125576</v>
      </c>
      <c r="Q60" s="26">
        <f>J60*1000/D60</f>
        <v>78.68852459016394</v>
      </c>
      <c r="R60" s="26">
        <f>K60*1000/D60</f>
        <v>19.49180327868854</v>
      </c>
      <c r="S60" s="26">
        <f>L60*1000/D60</f>
        <v>19.580721311475422</v>
      </c>
      <c r="T60" s="110">
        <f>L60-J60</f>
        <v>-3.6055759999999992</v>
      </c>
      <c r="U60" s="110">
        <f>N60-P60</f>
        <v>0.005423999999999651</v>
      </c>
      <c r="V60" s="126">
        <f>1.11*O60-M60</f>
        <v>-0.19199999999999307</v>
      </c>
    </row>
    <row r="61" spans="1:22" ht="12.75">
      <c r="A61" s="145"/>
      <c r="B61" s="62">
        <v>57</v>
      </c>
      <c r="C61" s="32" t="s">
        <v>248</v>
      </c>
      <c r="D61" s="23">
        <v>45</v>
      </c>
      <c r="E61" s="23">
        <v>1983</v>
      </c>
      <c r="F61" s="25">
        <v>2319.25</v>
      </c>
      <c r="G61" s="25">
        <v>2319.25</v>
      </c>
      <c r="H61" s="24">
        <v>10.7</v>
      </c>
      <c r="I61" s="24">
        <v>5.31</v>
      </c>
      <c r="J61" s="24">
        <v>5.39</v>
      </c>
      <c r="K61" s="24">
        <f>I61-N61</f>
        <v>0.9239999999999995</v>
      </c>
      <c r="L61" s="24">
        <f>I61-P61</f>
        <v>0.11309999999999931</v>
      </c>
      <c r="M61" s="26">
        <v>86</v>
      </c>
      <c r="N61" s="24">
        <f>M61*0.051</f>
        <v>4.386</v>
      </c>
      <c r="O61" s="27">
        <v>101.9</v>
      </c>
      <c r="P61" s="24">
        <f>O61*0.051</f>
        <v>5.1969</v>
      </c>
      <c r="Q61" s="26">
        <f>J61*1000/D61</f>
        <v>119.77777777777777</v>
      </c>
      <c r="R61" s="26">
        <f>K61*1000/D61</f>
        <v>20.533333333333324</v>
      </c>
      <c r="S61" s="26">
        <f>L61*1000/D61</f>
        <v>2.513333333333318</v>
      </c>
      <c r="T61" s="110">
        <f>L61-J61</f>
        <v>-5.2769</v>
      </c>
      <c r="U61" s="110">
        <f>N61-P61</f>
        <v>-0.8109000000000002</v>
      </c>
      <c r="V61" s="126">
        <f>O61-M61</f>
        <v>15.900000000000006</v>
      </c>
    </row>
    <row r="62" spans="1:22" ht="12.75">
      <c r="A62" s="145"/>
      <c r="B62" s="62">
        <v>58</v>
      </c>
      <c r="C62" s="22" t="s">
        <v>332</v>
      </c>
      <c r="D62" s="23">
        <v>54</v>
      </c>
      <c r="E62" s="23">
        <v>1982</v>
      </c>
      <c r="F62" s="25">
        <v>3000.33</v>
      </c>
      <c r="G62" s="25">
        <v>2935.85</v>
      </c>
      <c r="H62" s="24">
        <v>11.2</v>
      </c>
      <c r="I62" s="24">
        <v>5.84</v>
      </c>
      <c r="J62" s="24">
        <v>5.36</v>
      </c>
      <c r="K62" s="24">
        <f>I62-N62</f>
        <v>1.1989999999999998</v>
      </c>
      <c r="L62" s="24">
        <f>I62-P62</f>
        <v>0.1280000000000001</v>
      </c>
      <c r="M62" s="26">
        <v>91</v>
      </c>
      <c r="N62" s="24">
        <f>M62*0.051</f>
        <v>4.641</v>
      </c>
      <c r="O62" s="26">
        <v>112</v>
      </c>
      <c r="P62" s="24">
        <f>O62*0.051</f>
        <v>5.712</v>
      </c>
      <c r="Q62" s="26">
        <f>J62*1000/D62</f>
        <v>99.25925925925925</v>
      </c>
      <c r="R62" s="26">
        <f>K62*1000/D62</f>
        <v>22.2037037037037</v>
      </c>
      <c r="S62" s="26">
        <f>L62*1000/D62</f>
        <v>2.3703703703703725</v>
      </c>
      <c r="T62" s="110">
        <f>L62-J62</f>
        <v>-5.232</v>
      </c>
      <c r="U62" s="110">
        <f>N62-P62</f>
        <v>-1.0709999999999997</v>
      </c>
      <c r="V62" s="126">
        <f>O62-M62</f>
        <v>21</v>
      </c>
    </row>
    <row r="63" spans="1:22" ht="12.75">
      <c r="A63" s="145"/>
      <c r="B63" s="62">
        <v>59</v>
      </c>
      <c r="C63" s="61" t="s">
        <v>436</v>
      </c>
      <c r="D63" s="31">
        <v>45</v>
      </c>
      <c r="E63" s="31">
        <v>1986</v>
      </c>
      <c r="F63" s="54">
        <v>2321.7</v>
      </c>
      <c r="G63" s="54">
        <v>2321.7</v>
      </c>
      <c r="H63" s="24">
        <v>10.4</v>
      </c>
      <c r="I63" s="24">
        <v>5.3</v>
      </c>
      <c r="J63" s="59">
        <v>5.05</v>
      </c>
      <c r="K63" s="24">
        <f>I63-N63</f>
        <v>1.1180000000000003</v>
      </c>
      <c r="L63" s="24">
        <f>I63-P63</f>
        <v>0.11024000000000012</v>
      </c>
      <c r="M63" s="26">
        <v>82</v>
      </c>
      <c r="N63" s="24">
        <f>M63*0.051</f>
        <v>4.1819999999999995</v>
      </c>
      <c r="O63" s="26">
        <v>101.76</v>
      </c>
      <c r="P63" s="24">
        <f>O63*0.051</f>
        <v>5.18976</v>
      </c>
      <c r="Q63" s="26">
        <f>J63*1000/D63</f>
        <v>112.22222222222223</v>
      </c>
      <c r="R63" s="26">
        <f>K63*1000/D63</f>
        <v>24.84444444444445</v>
      </c>
      <c r="S63" s="26">
        <f>L63*1000/D63</f>
        <v>2.4497777777777805</v>
      </c>
      <c r="T63" s="110">
        <f>L63-J63</f>
        <v>-4.93976</v>
      </c>
      <c r="U63" s="110">
        <f>N63-P63</f>
        <v>-1.0077600000000002</v>
      </c>
      <c r="V63" s="126">
        <f>O63-M63</f>
        <v>19.760000000000005</v>
      </c>
    </row>
    <row r="64" spans="1:22" ht="12.75">
      <c r="A64" s="145"/>
      <c r="B64" s="62">
        <v>60</v>
      </c>
      <c r="C64" s="22" t="s">
        <v>547</v>
      </c>
      <c r="D64" s="23">
        <v>23</v>
      </c>
      <c r="E64" s="23">
        <v>2009</v>
      </c>
      <c r="F64" s="25">
        <v>1098.31</v>
      </c>
      <c r="G64" s="25">
        <f>F64</f>
        <v>1098.31</v>
      </c>
      <c r="H64" s="24">
        <v>2.583</v>
      </c>
      <c r="I64" s="24">
        <f>H64</f>
        <v>2.583</v>
      </c>
      <c r="J64" s="24">
        <v>1.84</v>
      </c>
      <c r="K64" s="24">
        <f>I64-N64</f>
        <v>0.58389</v>
      </c>
      <c r="L64" s="24">
        <f>I64-P64</f>
        <v>0.481233</v>
      </c>
      <c r="M64" s="26">
        <v>37</v>
      </c>
      <c r="N64" s="24">
        <f>M64*0.05403</f>
        <v>1.9991100000000002</v>
      </c>
      <c r="O64" s="26">
        <v>38.9</v>
      </c>
      <c r="P64" s="24">
        <f>O64*0.05403</f>
        <v>2.101767</v>
      </c>
      <c r="Q64" s="26">
        <f>J64*1000/D64</f>
        <v>80</v>
      </c>
      <c r="R64" s="26">
        <f>K64*1000/D64</f>
        <v>25.386521739130433</v>
      </c>
      <c r="S64" s="26">
        <f>L64*1000/D64</f>
        <v>20.923173913043478</v>
      </c>
      <c r="T64" s="110">
        <f>L64-J64</f>
        <v>-1.358767</v>
      </c>
      <c r="U64" s="110">
        <f>N64-P64</f>
        <v>-0.102657</v>
      </c>
      <c r="V64" s="126">
        <f>O64-M64</f>
        <v>1.8999999999999986</v>
      </c>
    </row>
    <row r="65" spans="1:22" ht="12.75">
      <c r="A65" s="145"/>
      <c r="B65" s="62">
        <v>61</v>
      </c>
      <c r="C65" s="32" t="s">
        <v>218</v>
      </c>
      <c r="D65" s="23">
        <v>13</v>
      </c>
      <c r="E65" s="23">
        <v>207</v>
      </c>
      <c r="F65" s="25">
        <v>1168.64</v>
      </c>
      <c r="G65" s="25">
        <v>833</v>
      </c>
      <c r="H65" s="24">
        <v>0.798</v>
      </c>
      <c r="I65" s="24">
        <v>0.798</v>
      </c>
      <c r="J65" s="24">
        <v>1.04</v>
      </c>
      <c r="K65" s="24">
        <f>I65-N65</f>
        <v>0.3390000000000001</v>
      </c>
      <c r="L65" s="24">
        <f>I65-P65</f>
        <v>0.44100000000000006</v>
      </c>
      <c r="M65" s="26">
        <v>9</v>
      </c>
      <c r="N65" s="24">
        <f>M65*0.051</f>
        <v>0.45899999999999996</v>
      </c>
      <c r="O65" s="27">
        <v>7</v>
      </c>
      <c r="P65" s="24">
        <f>O65*0.051</f>
        <v>0.357</v>
      </c>
      <c r="Q65" s="26">
        <f>J65*1000/D65</f>
        <v>80</v>
      </c>
      <c r="R65" s="26">
        <f>K65*1000/D65</f>
        <v>26.07692307692308</v>
      </c>
      <c r="S65" s="26">
        <f>L65*1000/D65</f>
        <v>33.92307692307693</v>
      </c>
      <c r="T65" s="110">
        <f>L65-J65</f>
        <v>-0.599</v>
      </c>
      <c r="U65" s="110">
        <f>N65-P65</f>
        <v>0.10199999999999998</v>
      </c>
      <c r="V65" s="126">
        <f>O65-M65</f>
        <v>-2</v>
      </c>
    </row>
    <row r="66" spans="1:22" ht="12.75">
      <c r="A66" s="145"/>
      <c r="B66" s="62">
        <v>62</v>
      </c>
      <c r="C66" s="22" t="s">
        <v>435</v>
      </c>
      <c r="D66" s="23">
        <v>45</v>
      </c>
      <c r="E66" s="23">
        <v>1987</v>
      </c>
      <c r="F66" s="25">
        <v>2344.5</v>
      </c>
      <c r="G66" s="25">
        <v>2344.5</v>
      </c>
      <c r="H66" s="24">
        <v>9.9</v>
      </c>
      <c r="I66" s="24">
        <v>4.87</v>
      </c>
      <c r="J66" s="24">
        <v>5.03</v>
      </c>
      <c r="K66" s="24">
        <f>I66-N66</f>
        <v>1.1980000000000004</v>
      </c>
      <c r="L66" s="24">
        <f>I66-P66</f>
        <v>0.10150000000000059</v>
      </c>
      <c r="M66" s="26">
        <v>72</v>
      </c>
      <c r="N66" s="24">
        <f>M66*0.051</f>
        <v>3.6719999999999997</v>
      </c>
      <c r="O66" s="26">
        <v>93.5</v>
      </c>
      <c r="P66" s="24">
        <f>O66*0.051</f>
        <v>4.7684999999999995</v>
      </c>
      <c r="Q66" s="26">
        <f>J66*1000/D66</f>
        <v>111.77777777777777</v>
      </c>
      <c r="R66" s="26">
        <f>K66*1000/D66</f>
        <v>26.62222222222223</v>
      </c>
      <c r="S66" s="26">
        <f>L66*1000/D66</f>
        <v>2.255555555555569</v>
      </c>
      <c r="T66" s="110">
        <f>L66-J66</f>
        <v>-4.9285</v>
      </c>
      <c r="U66" s="110">
        <f>N66-P66</f>
        <v>-1.0964999999999998</v>
      </c>
      <c r="V66" s="126">
        <f>O66-M66</f>
        <v>21.5</v>
      </c>
    </row>
    <row r="67" spans="1:22" ht="12.75">
      <c r="A67" s="145"/>
      <c r="B67" s="62">
        <v>63</v>
      </c>
      <c r="C67" s="22" t="s">
        <v>437</v>
      </c>
      <c r="D67" s="23">
        <v>45</v>
      </c>
      <c r="E67" s="23">
        <v>1987</v>
      </c>
      <c r="F67" s="25">
        <v>2339.68</v>
      </c>
      <c r="G67" s="25">
        <v>2339.68</v>
      </c>
      <c r="H67" s="24">
        <v>10.5</v>
      </c>
      <c r="I67" s="24">
        <v>5.24</v>
      </c>
      <c r="J67" s="24">
        <v>5.26</v>
      </c>
      <c r="K67" s="24">
        <f>I67-N67</f>
        <v>1.2110000000000003</v>
      </c>
      <c r="L67" s="24">
        <f>I67-P67</f>
        <v>0.11450000000000049</v>
      </c>
      <c r="M67" s="26">
        <v>79</v>
      </c>
      <c r="N67" s="24">
        <f>M67*0.051</f>
        <v>4.029</v>
      </c>
      <c r="O67" s="26">
        <v>100.5</v>
      </c>
      <c r="P67" s="24">
        <f>O67*0.051</f>
        <v>5.1255</v>
      </c>
      <c r="Q67" s="26">
        <f>J67*1000/D67</f>
        <v>116.88888888888889</v>
      </c>
      <c r="R67" s="26">
        <f>K67*1000/D67</f>
        <v>26.911111111111115</v>
      </c>
      <c r="S67" s="26">
        <f>L67*1000/D67</f>
        <v>2.5444444444444554</v>
      </c>
      <c r="T67" s="110">
        <f>L67-J67</f>
        <v>-5.145499999999999</v>
      </c>
      <c r="U67" s="110">
        <f>N67-P67</f>
        <v>-1.0964999999999998</v>
      </c>
      <c r="V67" s="126">
        <f>O67-M67</f>
        <v>21.5</v>
      </c>
    </row>
    <row r="68" spans="1:22" ht="12.75">
      <c r="A68" s="145"/>
      <c r="B68" s="62">
        <v>64</v>
      </c>
      <c r="C68" s="44" t="s">
        <v>119</v>
      </c>
      <c r="D68" s="23">
        <v>10</v>
      </c>
      <c r="E68" s="45">
        <v>2010</v>
      </c>
      <c r="F68" s="25">
        <v>935.41</v>
      </c>
      <c r="G68" s="25">
        <v>935.41</v>
      </c>
      <c r="H68" s="24">
        <v>2.162</v>
      </c>
      <c r="I68" s="24">
        <f>H68</f>
        <v>2.162</v>
      </c>
      <c r="J68" s="24">
        <v>0.581</v>
      </c>
      <c r="K68" s="24">
        <f>I68-N68</f>
        <v>0.27500000000000013</v>
      </c>
      <c r="L68" s="24">
        <f>I68-P68</f>
        <v>0.581</v>
      </c>
      <c r="M68" s="26">
        <v>37</v>
      </c>
      <c r="N68" s="24">
        <f>M68*0.051</f>
        <v>1.8869999999999998</v>
      </c>
      <c r="O68" s="26">
        <v>31</v>
      </c>
      <c r="P68" s="24">
        <f>O68*0.051</f>
        <v>1.581</v>
      </c>
      <c r="Q68" s="26">
        <f>J68*1000/D68</f>
        <v>58.1</v>
      </c>
      <c r="R68" s="26">
        <f>K68*1000/D68</f>
        <v>27.50000000000001</v>
      </c>
      <c r="S68" s="26">
        <f>L68*1000/D68</f>
        <v>58.1</v>
      </c>
      <c r="T68" s="110">
        <f>L68-J68</f>
        <v>0</v>
      </c>
      <c r="U68" s="110">
        <f>N68-P68</f>
        <v>0.3059999999999998</v>
      </c>
      <c r="V68" s="126">
        <f>O68-M68</f>
        <v>-6</v>
      </c>
    </row>
    <row r="69" spans="1:22" ht="12.75">
      <c r="A69" s="145"/>
      <c r="B69" s="62">
        <v>65</v>
      </c>
      <c r="C69" s="32" t="s">
        <v>216</v>
      </c>
      <c r="D69" s="23">
        <v>56</v>
      </c>
      <c r="E69" s="23">
        <v>2007</v>
      </c>
      <c r="F69" s="25">
        <v>4059.85</v>
      </c>
      <c r="G69" s="25">
        <v>2722.37</v>
      </c>
      <c r="H69" s="24">
        <v>5.297</v>
      </c>
      <c r="I69" s="24">
        <v>5.297</v>
      </c>
      <c r="J69" s="24">
        <v>4.48</v>
      </c>
      <c r="K69" s="24">
        <f>I69-N69</f>
        <v>1.5739999999999998</v>
      </c>
      <c r="L69" s="24">
        <f>I69-P69</f>
        <v>1.931</v>
      </c>
      <c r="M69" s="26">
        <v>73</v>
      </c>
      <c r="N69" s="24">
        <f>M69*0.051</f>
        <v>3.723</v>
      </c>
      <c r="O69" s="27">
        <v>66</v>
      </c>
      <c r="P69" s="24">
        <f>O69*0.051</f>
        <v>3.3659999999999997</v>
      </c>
      <c r="Q69" s="26">
        <f>J69*1000/D69</f>
        <v>80</v>
      </c>
      <c r="R69" s="26">
        <f>K69*1000/D69</f>
        <v>28.107142857142854</v>
      </c>
      <c r="S69" s="26">
        <f>L69*1000/D69</f>
        <v>34.482142857142854</v>
      </c>
      <c r="T69" s="110">
        <f>L69-J69</f>
        <v>-2.5490000000000004</v>
      </c>
      <c r="U69" s="110">
        <f>N69-P69</f>
        <v>0.3570000000000002</v>
      </c>
      <c r="V69" s="126">
        <f>O69-M69</f>
        <v>-7</v>
      </c>
    </row>
    <row r="70" spans="1:22" ht="12.75">
      <c r="A70" s="145"/>
      <c r="B70" s="62">
        <v>66</v>
      </c>
      <c r="C70" s="32" t="s">
        <v>217</v>
      </c>
      <c r="D70" s="179">
        <v>57</v>
      </c>
      <c r="E70" s="23">
        <v>2008</v>
      </c>
      <c r="F70" s="25">
        <v>3663.85</v>
      </c>
      <c r="G70" s="25">
        <v>3020.52</v>
      </c>
      <c r="H70" s="24">
        <v>3.693</v>
      </c>
      <c r="I70" s="24">
        <v>3.693</v>
      </c>
      <c r="J70" s="24">
        <v>4.56</v>
      </c>
      <c r="K70" s="24">
        <f>I70-N70</f>
        <v>1.7040000000000002</v>
      </c>
      <c r="L70" s="24">
        <f>I70-P70</f>
        <v>2.112</v>
      </c>
      <c r="M70" s="26">
        <v>39</v>
      </c>
      <c r="N70" s="24">
        <f>M70*0.051</f>
        <v>1.9889999999999999</v>
      </c>
      <c r="O70" s="27">
        <v>31</v>
      </c>
      <c r="P70" s="24">
        <f>O70*0.051</f>
        <v>1.581</v>
      </c>
      <c r="Q70" s="26">
        <f>J70*1000/D70</f>
        <v>80</v>
      </c>
      <c r="R70" s="26">
        <f>K70*1000/D70</f>
        <v>29.894736842105267</v>
      </c>
      <c r="S70" s="26">
        <f>L70*1000/D70</f>
        <v>37.05263157894737</v>
      </c>
      <c r="T70" s="110">
        <f>L70-J70</f>
        <v>-2.4479999999999995</v>
      </c>
      <c r="U70" s="110">
        <f>N70-P70</f>
        <v>0.4079999999999999</v>
      </c>
      <c r="V70" s="126">
        <f>O70-M70</f>
        <v>-8</v>
      </c>
    </row>
    <row r="71" spans="1:22" ht="12.75">
      <c r="A71" s="145"/>
      <c r="B71" s="62">
        <v>67</v>
      </c>
      <c r="C71" s="32" t="s">
        <v>216</v>
      </c>
      <c r="D71" s="23">
        <v>101</v>
      </c>
      <c r="E71" s="23">
        <v>2007</v>
      </c>
      <c r="F71" s="25">
        <v>6975.41</v>
      </c>
      <c r="G71" s="25">
        <v>5442.66</v>
      </c>
      <c r="H71" s="24">
        <v>8.11</v>
      </c>
      <c r="I71" s="24">
        <v>8.108</v>
      </c>
      <c r="J71" s="24">
        <v>8.08</v>
      </c>
      <c r="K71" s="24">
        <f>I71-N71</f>
        <v>3.110000000000001</v>
      </c>
      <c r="L71" s="24">
        <f>I71-P71</f>
        <v>3.263000000000001</v>
      </c>
      <c r="M71" s="26">
        <v>98</v>
      </c>
      <c r="N71" s="24">
        <f>M71*0.051</f>
        <v>4.997999999999999</v>
      </c>
      <c r="O71" s="27">
        <v>95</v>
      </c>
      <c r="P71" s="24">
        <f>O71*0.051</f>
        <v>4.845</v>
      </c>
      <c r="Q71" s="26">
        <f>J71*1000/D71</f>
        <v>80</v>
      </c>
      <c r="R71" s="26">
        <f>K71*1000/D71</f>
        <v>30.792079207920807</v>
      </c>
      <c r="S71" s="26">
        <f>L71*1000/D71</f>
        <v>32.30693069306932</v>
      </c>
      <c r="T71" s="110">
        <f>L71-J71</f>
        <v>-4.816999999999999</v>
      </c>
      <c r="U71" s="110">
        <f>N71-P71</f>
        <v>0.15299999999999958</v>
      </c>
      <c r="V71" s="126">
        <f>O71-M71</f>
        <v>-3</v>
      </c>
    </row>
    <row r="72" spans="1:22" ht="12.75">
      <c r="A72" s="145"/>
      <c r="B72" s="62">
        <v>68</v>
      </c>
      <c r="C72" s="29" t="s">
        <v>695</v>
      </c>
      <c r="D72" s="23">
        <v>56</v>
      </c>
      <c r="E72" s="23">
        <v>2008</v>
      </c>
      <c r="F72" s="25">
        <v>3105.9</v>
      </c>
      <c r="G72" s="25">
        <v>3105.9</v>
      </c>
      <c r="H72" s="24">
        <v>9.555</v>
      </c>
      <c r="I72" s="24">
        <f>H72</f>
        <v>9.555</v>
      </c>
      <c r="J72" s="24">
        <v>4.374216</v>
      </c>
      <c r="K72" s="24">
        <f>I72-N72</f>
        <v>2.109</v>
      </c>
      <c r="L72" s="24">
        <f>I72-P72</f>
        <v>1.1936420000000005</v>
      </c>
      <c r="M72" s="26">
        <v>146</v>
      </c>
      <c r="N72" s="24">
        <f>M72*0.051</f>
        <v>7.446</v>
      </c>
      <c r="O72" s="26">
        <v>155.763</v>
      </c>
      <c r="P72" s="24">
        <v>8.361358</v>
      </c>
      <c r="Q72" s="26">
        <f>J72*1000/D72</f>
        <v>78.11099999999999</v>
      </c>
      <c r="R72" s="26">
        <f>K72*1000/D72</f>
        <v>37.660714285714285</v>
      </c>
      <c r="S72" s="26">
        <f>L72*1000/D72</f>
        <v>21.315035714285724</v>
      </c>
      <c r="T72" s="110">
        <f>L72-J72</f>
        <v>-3.180573999999999</v>
      </c>
      <c r="U72" s="110">
        <f>N72-P72</f>
        <v>-0.9153579999999994</v>
      </c>
      <c r="V72" s="126">
        <f>O72-M72</f>
        <v>9.763000000000005</v>
      </c>
    </row>
    <row r="73" spans="1:22" ht="12.75">
      <c r="A73" s="145"/>
      <c r="B73" s="62">
        <v>69</v>
      </c>
      <c r="C73" s="29" t="s">
        <v>71</v>
      </c>
      <c r="D73" s="23">
        <v>54</v>
      </c>
      <c r="E73" s="23">
        <v>2008</v>
      </c>
      <c r="F73" s="25">
        <v>3786.21</v>
      </c>
      <c r="G73" s="25">
        <v>2030.27</v>
      </c>
      <c r="H73" s="24">
        <v>5.561</v>
      </c>
      <c r="I73" s="24">
        <f>H73</f>
        <v>5.561</v>
      </c>
      <c r="J73" s="24">
        <v>4.14</v>
      </c>
      <c r="K73" s="24">
        <f>I73-N73</f>
        <v>2.297</v>
      </c>
      <c r="L73" s="24">
        <f>I73-P73</f>
        <v>0.9199999999999999</v>
      </c>
      <c r="M73" s="26">
        <v>64</v>
      </c>
      <c r="N73" s="24">
        <f>M73*0.051</f>
        <v>3.264</v>
      </c>
      <c r="O73" s="26">
        <v>91</v>
      </c>
      <c r="P73" s="24">
        <f>O73*0.051</f>
        <v>4.641</v>
      </c>
      <c r="Q73" s="26">
        <f>J73*1000/D73</f>
        <v>76.66666666666667</v>
      </c>
      <c r="R73" s="26">
        <f>K73*1000/D73</f>
        <v>42.53703703703704</v>
      </c>
      <c r="S73" s="26">
        <f>L73*1000/D73</f>
        <v>17.037037037037035</v>
      </c>
      <c r="T73" s="110">
        <f>L73-J73</f>
        <v>-3.2199999999999998</v>
      </c>
      <c r="U73" s="110">
        <f>N73-P73</f>
        <v>-1.3770000000000002</v>
      </c>
      <c r="V73" s="126">
        <f>O73-M73</f>
        <v>27</v>
      </c>
    </row>
    <row r="74" spans="1:22" ht="12.75">
      <c r="A74" s="145"/>
      <c r="B74" s="62">
        <v>70</v>
      </c>
      <c r="C74" s="32" t="s">
        <v>369</v>
      </c>
      <c r="D74" s="23">
        <v>25</v>
      </c>
      <c r="E74" s="23" t="s">
        <v>364</v>
      </c>
      <c r="F74" s="23"/>
      <c r="G74" s="23"/>
      <c r="H74" s="24">
        <v>2.42</v>
      </c>
      <c r="I74" s="24">
        <f>H74</f>
        <v>2.42</v>
      </c>
      <c r="J74" s="24">
        <v>1.86</v>
      </c>
      <c r="K74" s="24">
        <f>I74-N74</f>
        <v>1.109</v>
      </c>
      <c r="L74" s="24">
        <f>I74-P74</f>
        <v>1.1719279999999999</v>
      </c>
      <c r="M74" s="26">
        <v>25</v>
      </c>
      <c r="N74" s="24">
        <f>M74*0.05244</f>
        <v>1.311</v>
      </c>
      <c r="O74" s="27">
        <v>23.8</v>
      </c>
      <c r="P74" s="24">
        <f>O74*0.05244</f>
        <v>1.248072</v>
      </c>
      <c r="Q74" s="26">
        <f>J74*1000/D74</f>
        <v>74.4</v>
      </c>
      <c r="R74" s="26">
        <f>K74*1000/D74</f>
        <v>44.36</v>
      </c>
      <c r="S74" s="26">
        <f>L74*1000/D74</f>
        <v>46.87712</v>
      </c>
      <c r="T74" s="110">
        <f>L74-J74</f>
        <v>-0.6880720000000002</v>
      </c>
      <c r="U74" s="110">
        <f>N74-P74</f>
        <v>0.06292799999999987</v>
      </c>
      <c r="V74" s="126">
        <f>O74-M74</f>
        <v>-1.1999999999999993</v>
      </c>
    </row>
    <row r="75" spans="1:22" ht="12.75">
      <c r="A75" s="145"/>
      <c r="B75" s="62">
        <v>71</v>
      </c>
      <c r="C75" s="29" t="s">
        <v>280</v>
      </c>
      <c r="D75" s="23">
        <v>20</v>
      </c>
      <c r="E75" s="23">
        <v>2004</v>
      </c>
      <c r="F75" s="25">
        <v>1327.9</v>
      </c>
      <c r="G75" s="25">
        <f>F75</f>
        <v>1327.9</v>
      </c>
      <c r="H75" s="24">
        <v>3.83</v>
      </c>
      <c r="I75" s="24">
        <f>H75</f>
        <v>3.83</v>
      </c>
      <c r="J75" s="24">
        <v>1.6</v>
      </c>
      <c r="K75" s="24">
        <f>I75-N75</f>
        <v>0.923</v>
      </c>
      <c r="L75" s="24">
        <f>I75-P75</f>
        <v>0.854825</v>
      </c>
      <c r="M75" s="26">
        <v>57</v>
      </c>
      <c r="N75" s="24">
        <f>M75*0.051</f>
        <v>2.907</v>
      </c>
      <c r="O75" s="26">
        <v>52.5</v>
      </c>
      <c r="P75" s="24">
        <f>O75*0.05667</f>
        <v>2.975175</v>
      </c>
      <c r="Q75" s="26">
        <f>J75*1000/D75</f>
        <v>80</v>
      </c>
      <c r="R75" s="26">
        <f>K75*1000/D75</f>
        <v>46.15</v>
      </c>
      <c r="S75" s="26">
        <f>L75*1000/D75</f>
        <v>42.741249999999994</v>
      </c>
      <c r="T75" s="110">
        <f>L75-J75</f>
        <v>-0.7451750000000001</v>
      </c>
      <c r="U75" s="110">
        <f>N75-P75</f>
        <v>-0.0681750000000001</v>
      </c>
      <c r="V75" s="126">
        <f>1.11*O75-M75</f>
        <v>1.2750000000000057</v>
      </c>
    </row>
    <row r="76" spans="1:22" ht="12.75">
      <c r="A76" s="145"/>
      <c r="B76" s="62">
        <v>72</v>
      </c>
      <c r="C76" s="22" t="s">
        <v>331</v>
      </c>
      <c r="D76" s="23">
        <v>60</v>
      </c>
      <c r="E76" s="23">
        <v>1991</v>
      </c>
      <c r="F76" s="25">
        <v>2256.82</v>
      </c>
      <c r="G76" s="25">
        <v>2256.82</v>
      </c>
      <c r="H76" s="24">
        <v>10.01</v>
      </c>
      <c r="I76" s="24">
        <v>6.86</v>
      </c>
      <c r="J76" s="24">
        <v>3.14</v>
      </c>
      <c r="K76" s="24">
        <f>I76-N76</f>
        <v>2.8820000000000006</v>
      </c>
      <c r="L76" s="24">
        <f>I76-P76</f>
        <v>0.1422800000000004</v>
      </c>
      <c r="M76" s="26">
        <v>78</v>
      </c>
      <c r="N76" s="24">
        <f>M76*0.051</f>
        <v>3.9779999999999998</v>
      </c>
      <c r="O76" s="26">
        <v>131.72</v>
      </c>
      <c r="P76" s="24">
        <f>O76*0.051</f>
        <v>6.71772</v>
      </c>
      <c r="Q76" s="26">
        <f>J76*1000/D76</f>
        <v>52.333333333333336</v>
      </c>
      <c r="R76" s="26">
        <f>K76*1000/D76</f>
        <v>48.03333333333334</v>
      </c>
      <c r="S76" s="26">
        <f>L76*1000/D76</f>
        <v>2.37133333333334</v>
      </c>
      <c r="T76" s="110">
        <f>L76-J76</f>
        <v>-2.9977199999999997</v>
      </c>
      <c r="U76" s="110">
        <f>N76-P76</f>
        <v>-2.73972</v>
      </c>
      <c r="V76" s="126">
        <f>O76-M76</f>
        <v>53.72</v>
      </c>
    </row>
    <row r="77" spans="1:22" ht="12.75">
      <c r="A77" s="145"/>
      <c r="B77" s="62">
        <v>73</v>
      </c>
      <c r="C77" s="22" t="s">
        <v>434</v>
      </c>
      <c r="D77" s="23">
        <v>50</v>
      </c>
      <c r="E77" s="23">
        <v>1971</v>
      </c>
      <c r="F77" s="25">
        <v>2518.19</v>
      </c>
      <c r="G77" s="25">
        <v>2518.19</v>
      </c>
      <c r="H77" s="24">
        <v>11</v>
      </c>
      <c r="I77" s="24">
        <v>6.31</v>
      </c>
      <c r="J77" s="24">
        <v>4.69</v>
      </c>
      <c r="K77" s="24">
        <f>I77-N77</f>
        <v>2.485</v>
      </c>
      <c r="L77" s="24">
        <f>I77-P77</f>
        <v>0.13339000000000034</v>
      </c>
      <c r="M77" s="26">
        <v>75</v>
      </c>
      <c r="N77" s="24">
        <f>M77*0.051</f>
        <v>3.8249999999999997</v>
      </c>
      <c r="O77" s="26">
        <v>121.11</v>
      </c>
      <c r="P77" s="24">
        <f>O77*0.051</f>
        <v>6.176609999999999</v>
      </c>
      <c r="Q77" s="26">
        <f>J77*1000/D77</f>
        <v>93.8</v>
      </c>
      <c r="R77" s="26">
        <f>K77*1000/D77</f>
        <v>49.7</v>
      </c>
      <c r="S77" s="26">
        <f>L77*1000/D77</f>
        <v>2.6678000000000064</v>
      </c>
      <c r="T77" s="110">
        <f>L77-J77</f>
        <v>-4.55661</v>
      </c>
      <c r="U77" s="110">
        <f>N77-P77</f>
        <v>-2.3516099999999995</v>
      </c>
      <c r="V77" s="126">
        <f>O77-M77</f>
        <v>46.11</v>
      </c>
    </row>
    <row r="78" spans="1:22" ht="12.75">
      <c r="A78" s="145"/>
      <c r="B78" s="62">
        <v>74</v>
      </c>
      <c r="C78" s="29" t="s">
        <v>415</v>
      </c>
      <c r="D78" s="23">
        <v>23</v>
      </c>
      <c r="E78" s="23">
        <v>2001</v>
      </c>
      <c r="F78" s="25">
        <v>1245.74</v>
      </c>
      <c r="G78" s="25">
        <v>1245.74</v>
      </c>
      <c r="H78" s="24">
        <v>5.329989</v>
      </c>
      <c r="I78" s="24">
        <f>H78</f>
        <v>5.329989</v>
      </c>
      <c r="J78" s="24">
        <v>3.379993</v>
      </c>
      <c r="K78" s="24">
        <f>I78-N78</f>
        <v>1.198989000000001</v>
      </c>
      <c r="L78" s="24">
        <f>I78-P78</f>
        <v>1.198989000000001</v>
      </c>
      <c r="M78" s="26">
        <v>81</v>
      </c>
      <c r="N78" s="24">
        <f>M78*0.051</f>
        <v>4.130999999999999</v>
      </c>
      <c r="O78" s="26">
        <v>81</v>
      </c>
      <c r="P78" s="24">
        <f>O78*0.051</f>
        <v>4.130999999999999</v>
      </c>
      <c r="Q78" s="26">
        <f>J78*1000/D78</f>
        <v>146.95621739130434</v>
      </c>
      <c r="R78" s="26">
        <f>K78*1000/D78</f>
        <v>52.129956521739174</v>
      </c>
      <c r="S78" s="26">
        <f>L78*1000/D78</f>
        <v>52.129956521739174</v>
      </c>
      <c r="T78" s="110">
        <f>L78-J78</f>
        <v>-2.181003999999999</v>
      </c>
      <c r="U78" s="110">
        <f>N78-P78</f>
        <v>0</v>
      </c>
      <c r="V78" s="126">
        <f>O78-M78</f>
        <v>0</v>
      </c>
    </row>
    <row r="79" spans="1:22" ht="12.75">
      <c r="A79" s="145"/>
      <c r="B79" s="62">
        <v>75</v>
      </c>
      <c r="C79" s="22" t="s">
        <v>81</v>
      </c>
      <c r="D79" s="23">
        <v>9</v>
      </c>
      <c r="E79" s="23">
        <v>1990</v>
      </c>
      <c r="F79" s="25">
        <v>398.33</v>
      </c>
      <c r="G79" s="25">
        <v>398.33</v>
      </c>
      <c r="H79" s="24">
        <v>1.4</v>
      </c>
      <c r="I79" s="24">
        <f>H79</f>
        <v>1.4</v>
      </c>
      <c r="J79" s="24">
        <v>1.28</v>
      </c>
      <c r="K79" s="24">
        <f>I79-N79</f>
        <v>0.482</v>
      </c>
      <c r="L79" s="24">
        <f>I79-P79</f>
        <v>0.32600000000000007</v>
      </c>
      <c r="M79" s="26">
        <v>18</v>
      </c>
      <c r="N79" s="24">
        <f>M79*0.051</f>
        <v>0.9179999999999999</v>
      </c>
      <c r="O79" s="26">
        <v>20</v>
      </c>
      <c r="P79" s="24">
        <f>O79*0.0537</f>
        <v>1.0739999999999998</v>
      </c>
      <c r="Q79" s="26">
        <f>J79*1000/D79</f>
        <v>142.22222222222223</v>
      </c>
      <c r="R79" s="26">
        <f>K79*1000/D79</f>
        <v>53.55555555555556</v>
      </c>
      <c r="S79" s="26">
        <f>L79*1000/D79</f>
        <v>36.22222222222223</v>
      </c>
      <c r="T79" s="110">
        <f>L79-J79</f>
        <v>-0.954</v>
      </c>
      <c r="U79" s="110">
        <f>N79-P79</f>
        <v>-0.15599999999999992</v>
      </c>
      <c r="V79" s="126">
        <f>O79-M79</f>
        <v>2</v>
      </c>
    </row>
    <row r="80" spans="1:22" ht="12.75">
      <c r="A80" s="145"/>
      <c r="B80" s="62">
        <v>76</v>
      </c>
      <c r="C80" s="22" t="s">
        <v>80</v>
      </c>
      <c r="D80" s="23">
        <v>73</v>
      </c>
      <c r="E80" s="23">
        <v>1988</v>
      </c>
      <c r="F80" s="25">
        <v>1823.57</v>
      </c>
      <c r="G80" s="25">
        <v>1823.57</v>
      </c>
      <c r="H80" s="24">
        <v>8.317</v>
      </c>
      <c r="I80" s="24">
        <f>H80</f>
        <v>8.317</v>
      </c>
      <c r="J80" s="24">
        <v>5.12</v>
      </c>
      <c r="K80" s="24">
        <f>I80-N80</f>
        <v>4.033</v>
      </c>
      <c r="L80" s="24">
        <f>I80-P80</f>
        <v>3.4560760000000004</v>
      </c>
      <c r="M80" s="26">
        <v>84</v>
      </c>
      <c r="N80" s="24">
        <f>M80*0.051</f>
        <v>4.284</v>
      </c>
      <c r="O80" s="26">
        <v>90.52</v>
      </c>
      <c r="P80" s="24">
        <f>O80*0.0537</f>
        <v>4.860924</v>
      </c>
      <c r="Q80" s="26">
        <f>J80*1000/D80</f>
        <v>70.13698630136986</v>
      </c>
      <c r="R80" s="26">
        <f>K80*1000/D80</f>
        <v>55.24657534246576</v>
      </c>
      <c r="S80" s="26">
        <f>L80*1000/D80</f>
        <v>47.34350684931508</v>
      </c>
      <c r="T80" s="110">
        <f>L80-J80</f>
        <v>-1.6639239999999997</v>
      </c>
      <c r="U80" s="110">
        <f>N80-P80</f>
        <v>-0.576924</v>
      </c>
      <c r="V80" s="126">
        <f>O80-M80</f>
        <v>6.519999999999996</v>
      </c>
    </row>
    <row r="81" spans="1:22" ht="12.75">
      <c r="A81" s="145"/>
      <c r="B81" s="62">
        <v>77</v>
      </c>
      <c r="C81" s="22" t="s">
        <v>489</v>
      </c>
      <c r="D81" s="23">
        <v>24</v>
      </c>
      <c r="E81" s="23">
        <v>2010</v>
      </c>
      <c r="F81" s="25">
        <v>1015.21</v>
      </c>
      <c r="G81" s="25">
        <v>1015.21</v>
      </c>
      <c r="H81" s="24">
        <v>1.8018</v>
      </c>
      <c r="I81" s="24">
        <v>1.8019</v>
      </c>
      <c r="J81" s="24">
        <v>1.92</v>
      </c>
      <c r="K81" s="24">
        <f>I81-N81</f>
        <v>1.3429000000000002</v>
      </c>
      <c r="L81" s="24">
        <f>I81-P81</f>
        <v>1.7509000000000001</v>
      </c>
      <c r="M81" s="26">
        <v>9</v>
      </c>
      <c r="N81" s="24">
        <f>M81*0.051</f>
        <v>0.45899999999999996</v>
      </c>
      <c r="O81" s="26">
        <v>1</v>
      </c>
      <c r="P81" s="24">
        <f>O81*0.051</f>
        <v>0.051</v>
      </c>
      <c r="Q81" s="26">
        <f>J81*1000/D81</f>
        <v>80</v>
      </c>
      <c r="R81" s="26">
        <f>K81*1000/D81</f>
        <v>55.95416666666667</v>
      </c>
      <c r="S81" s="26">
        <f>L81*1000/D81</f>
        <v>72.95416666666667</v>
      </c>
      <c r="T81" s="110">
        <f>L81-J81</f>
        <v>-0.1690999999999998</v>
      </c>
      <c r="U81" s="110">
        <f>N81-P81</f>
        <v>0.408</v>
      </c>
      <c r="V81" s="126">
        <f>O81-M81</f>
        <v>-8</v>
      </c>
    </row>
    <row r="82" spans="1:22" ht="12.75">
      <c r="A82" s="145"/>
      <c r="B82" s="62">
        <v>78</v>
      </c>
      <c r="C82" s="32" t="s">
        <v>433</v>
      </c>
      <c r="D82" s="23">
        <v>55</v>
      </c>
      <c r="E82" s="23">
        <v>1988</v>
      </c>
      <c r="F82" s="25">
        <v>2329.45</v>
      </c>
      <c r="G82" s="25">
        <v>2329.45</v>
      </c>
      <c r="H82" s="24">
        <v>11.31</v>
      </c>
      <c r="I82" s="24">
        <v>6.74</v>
      </c>
      <c r="J82" s="24">
        <v>4.57</v>
      </c>
      <c r="K82" s="24">
        <f>I82-N82</f>
        <v>3.1190000000000007</v>
      </c>
      <c r="L82" s="24">
        <f>I82-P82</f>
        <v>0.14060000000000006</v>
      </c>
      <c r="M82" s="26">
        <v>71</v>
      </c>
      <c r="N82" s="24">
        <f>M82*0.051</f>
        <v>3.6209999999999996</v>
      </c>
      <c r="O82" s="27">
        <v>129.4</v>
      </c>
      <c r="P82" s="24">
        <f>O82*0.051</f>
        <v>6.5994</v>
      </c>
      <c r="Q82" s="26">
        <f>J82*1000/D82</f>
        <v>83.0909090909091</v>
      </c>
      <c r="R82" s="26">
        <f>K82*1000/D82</f>
        <v>56.70909090909092</v>
      </c>
      <c r="S82" s="26">
        <f>L82*1000/D82</f>
        <v>2.5563636363636375</v>
      </c>
      <c r="T82" s="110">
        <f>L82-J82</f>
        <v>-4.4294</v>
      </c>
      <c r="U82" s="110">
        <f>N82-P82</f>
        <v>-2.9784000000000006</v>
      </c>
      <c r="V82" s="126">
        <f>O82-M82</f>
        <v>58.400000000000006</v>
      </c>
    </row>
    <row r="83" spans="1:22" ht="12.75">
      <c r="A83" s="145"/>
      <c r="B83" s="62">
        <v>79</v>
      </c>
      <c r="C83" s="22" t="s">
        <v>492</v>
      </c>
      <c r="D83" s="23">
        <v>37</v>
      </c>
      <c r="E83" s="23">
        <v>1988</v>
      </c>
      <c r="F83" s="25">
        <v>2242.36</v>
      </c>
      <c r="G83" s="25">
        <v>2242.36</v>
      </c>
      <c r="H83" s="24">
        <v>8.795</v>
      </c>
      <c r="I83" s="24">
        <v>8.795</v>
      </c>
      <c r="J83" s="24">
        <v>5.92</v>
      </c>
      <c r="K83" s="24">
        <f>I83-N83</f>
        <v>2.216</v>
      </c>
      <c r="L83" s="24">
        <f>I83-P83</f>
        <v>3.593</v>
      </c>
      <c r="M83" s="26">
        <v>129</v>
      </c>
      <c r="N83" s="24">
        <f>M83*0.051</f>
        <v>6.579</v>
      </c>
      <c r="O83" s="26">
        <v>102</v>
      </c>
      <c r="P83" s="24">
        <f>O83*0.051</f>
        <v>5.202</v>
      </c>
      <c r="Q83" s="26">
        <f>J83*1000/D83</f>
        <v>160</v>
      </c>
      <c r="R83" s="26">
        <f>K83*1000/D83</f>
        <v>59.891891891891895</v>
      </c>
      <c r="S83" s="26">
        <f>L83*1000/D83</f>
        <v>97.10810810810811</v>
      </c>
      <c r="T83" s="110">
        <f>L83-J83</f>
        <v>-2.327</v>
      </c>
      <c r="U83" s="110">
        <f>N83-P83</f>
        <v>1.3769999999999998</v>
      </c>
      <c r="V83" s="126">
        <f>O83-M83</f>
        <v>-27</v>
      </c>
    </row>
    <row r="84" spans="1:22" ht="12.75">
      <c r="A84" s="145"/>
      <c r="B84" s="62">
        <v>80</v>
      </c>
      <c r="C84" s="22" t="s">
        <v>258</v>
      </c>
      <c r="D84" s="23">
        <v>37</v>
      </c>
      <c r="E84" s="23"/>
      <c r="F84" s="25">
        <v>2279.16</v>
      </c>
      <c r="G84" s="25">
        <v>2279.16</v>
      </c>
      <c r="H84" s="24">
        <v>8.364</v>
      </c>
      <c r="I84" s="24">
        <v>8.364</v>
      </c>
      <c r="J84" s="24">
        <v>5.92</v>
      </c>
      <c r="K84" s="24">
        <f>I84-N84</f>
        <v>2.2440000000000015</v>
      </c>
      <c r="L84" s="24">
        <f>I84-P84</f>
        <v>3.378240000000001</v>
      </c>
      <c r="M84" s="26">
        <v>120</v>
      </c>
      <c r="N84" s="24">
        <f>M84*0.051</f>
        <v>6.119999999999999</v>
      </c>
      <c r="O84" s="26">
        <v>97.76</v>
      </c>
      <c r="P84" s="24">
        <f>O84*0.051</f>
        <v>4.98576</v>
      </c>
      <c r="Q84" s="26">
        <f>J84*1000/D84</f>
        <v>160</v>
      </c>
      <c r="R84" s="26">
        <f>K84*1000/D84</f>
        <v>60.64864864864869</v>
      </c>
      <c r="S84" s="26">
        <f>L84*1000/D84</f>
        <v>91.3037837837838</v>
      </c>
      <c r="T84" s="110">
        <f>L84-J84</f>
        <v>-2.541759999999999</v>
      </c>
      <c r="U84" s="110">
        <f>N84-P84</f>
        <v>1.1342399999999992</v>
      </c>
      <c r="V84" s="126">
        <f>O84-M84</f>
        <v>-22.239999999999995</v>
      </c>
    </row>
    <row r="85" spans="1:22" ht="12.75">
      <c r="A85" s="145"/>
      <c r="B85" s="62">
        <v>81</v>
      </c>
      <c r="C85" s="22" t="s">
        <v>272</v>
      </c>
      <c r="D85" s="23">
        <v>60</v>
      </c>
      <c r="E85" s="23" t="s">
        <v>405</v>
      </c>
      <c r="F85" s="25">
        <v>2539.48</v>
      </c>
      <c r="G85" s="25">
        <f>F85</f>
        <v>2539.48</v>
      </c>
      <c r="H85" s="24">
        <v>10.83</v>
      </c>
      <c r="I85" s="24">
        <f>H85</f>
        <v>10.83</v>
      </c>
      <c r="J85" s="24">
        <f>160*D85/1000</f>
        <v>9.6</v>
      </c>
      <c r="K85" s="24">
        <f>I85-N85</f>
        <v>3.7487500000000002</v>
      </c>
      <c r="L85" s="24">
        <f>I85-P85</f>
        <v>5.170665</v>
      </c>
      <c r="M85" s="26">
        <v>125</v>
      </c>
      <c r="N85" s="24">
        <f>M85*0.05665</f>
        <v>7.08125</v>
      </c>
      <c r="O85" s="26">
        <v>99.9</v>
      </c>
      <c r="P85" s="24">
        <f>O85*0.05665</f>
        <v>5.6593350000000004</v>
      </c>
      <c r="Q85" s="26">
        <f>J85*1000/D85</f>
        <v>160</v>
      </c>
      <c r="R85" s="26">
        <f>K85*1000/D85</f>
        <v>62.47916666666667</v>
      </c>
      <c r="S85" s="26">
        <f>L85*1000/D85</f>
        <v>86.17775</v>
      </c>
      <c r="T85" s="110">
        <f>L85-J85</f>
        <v>-4.429335</v>
      </c>
      <c r="U85" s="110">
        <f>N85-P85</f>
        <v>1.4219149999999994</v>
      </c>
      <c r="V85" s="126">
        <f>O85-M85</f>
        <v>-25.099999999999994</v>
      </c>
    </row>
    <row r="86" spans="1:22" ht="12.75">
      <c r="A86" s="145"/>
      <c r="B86" s="62">
        <v>82</v>
      </c>
      <c r="C86" s="29" t="s">
        <v>279</v>
      </c>
      <c r="D86" s="23">
        <v>60</v>
      </c>
      <c r="E86" s="23">
        <v>1968</v>
      </c>
      <c r="F86" s="25">
        <v>2715.4</v>
      </c>
      <c r="G86" s="25">
        <f>F86</f>
        <v>2715.4</v>
      </c>
      <c r="H86" s="24">
        <v>10.87</v>
      </c>
      <c r="I86" s="24">
        <f>H86</f>
        <v>10.87</v>
      </c>
      <c r="J86" s="24">
        <v>9.6</v>
      </c>
      <c r="K86" s="24">
        <f>I86-N86</f>
        <v>4.138</v>
      </c>
      <c r="L86" s="24">
        <f>I86-P86</f>
        <v>4.109268999999999</v>
      </c>
      <c r="M86" s="26">
        <v>132</v>
      </c>
      <c r="N86" s="24">
        <f>M86*0.051</f>
        <v>6.731999999999999</v>
      </c>
      <c r="O86" s="26">
        <v>119.3</v>
      </c>
      <c r="P86" s="24">
        <f>O86*0.05667</f>
        <v>6.760731</v>
      </c>
      <c r="Q86" s="26">
        <f>J86*1000/D86</f>
        <v>160</v>
      </c>
      <c r="R86" s="26">
        <f>K86*1000/D86</f>
        <v>68.96666666666667</v>
      </c>
      <c r="S86" s="26">
        <f>L86*1000/D86</f>
        <v>68.48781666666666</v>
      </c>
      <c r="T86" s="110">
        <f>L86-J86</f>
        <v>-5.490731</v>
      </c>
      <c r="U86" s="110">
        <f>N86-P86</f>
        <v>-0.028731000000000506</v>
      </c>
      <c r="V86" s="126">
        <f>1.11*O86-M86</f>
        <v>0.4230000000000018</v>
      </c>
    </row>
    <row r="87" spans="1:22" ht="12.75">
      <c r="A87" s="145"/>
      <c r="B87" s="62">
        <v>83</v>
      </c>
      <c r="C87" s="29" t="s">
        <v>285</v>
      </c>
      <c r="D87" s="23">
        <v>38</v>
      </c>
      <c r="E87" s="23">
        <v>1985</v>
      </c>
      <c r="F87" s="25">
        <v>1944.3</v>
      </c>
      <c r="G87" s="25">
        <f>F87</f>
        <v>1944.3</v>
      </c>
      <c r="H87" s="24">
        <v>7.71</v>
      </c>
      <c r="I87" s="24">
        <f>H87</f>
        <v>7.71</v>
      </c>
      <c r="J87" s="24">
        <v>5.62</v>
      </c>
      <c r="K87" s="24">
        <f>I87-N87</f>
        <v>2.7120000000000006</v>
      </c>
      <c r="L87" s="24">
        <f>I87-P87</f>
        <v>3.0517260000000004</v>
      </c>
      <c r="M87" s="26">
        <v>98</v>
      </c>
      <c r="N87" s="24">
        <f>M87*0.051</f>
        <v>4.997999999999999</v>
      </c>
      <c r="O87" s="26">
        <v>82.2</v>
      </c>
      <c r="P87" s="24">
        <f>O87*0.05667</f>
        <v>4.658274</v>
      </c>
      <c r="Q87" s="26">
        <f>J87*1000/D87</f>
        <v>147.89473684210526</v>
      </c>
      <c r="R87" s="26">
        <f>K87*1000/D87</f>
        <v>71.36842105263159</v>
      </c>
      <c r="S87" s="26">
        <f>L87*1000/D87</f>
        <v>80.30857894736843</v>
      </c>
      <c r="T87" s="110">
        <f>L87-J87</f>
        <v>-2.5682739999999997</v>
      </c>
      <c r="U87" s="110">
        <f>N87-P87</f>
        <v>0.33972599999999975</v>
      </c>
      <c r="V87" s="126">
        <f>1.11*O87-M87</f>
        <v>-6.757999999999996</v>
      </c>
    </row>
    <row r="88" spans="1:22" ht="12.75">
      <c r="A88" s="145"/>
      <c r="B88" s="62">
        <v>84</v>
      </c>
      <c r="C88" s="22" t="s">
        <v>221</v>
      </c>
      <c r="D88" s="23">
        <v>22</v>
      </c>
      <c r="E88" s="23">
        <v>1981</v>
      </c>
      <c r="F88" s="25">
        <v>1169.75</v>
      </c>
      <c r="G88" s="25">
        <v>1169.75</v>
      </c>
      <c r="H88" s="24">
        <v>4.219</v>
      </c>
      <c r="I88" s="24">
        <v>4.219</v>
      </c>
      <c r="J88" s="24">
        <v>3.52</v>
      </c>
      <c r="K88" s="24">
        <f>I88-N88</f>
        <v>1.6180000000000003</v>
      </c>
      <c r="L88" s="24">
        <f>I88-P88</f>
        <v>2.0005000000000006</v>
      </c>
      <c r="M88" s="26">
        <v>51</v>
      </c>
      <c r="N88" s="24">
        <f>M88*0.051</f>
        <v>2.601</v>
      </c>
      <c r="O88" s="26">
        <v>43.5</v>
      </c>
      <c r="P88" s="24">
        <f>O88*0.051</f>
        <v>2.2184999999999997</v>
      </c>
      <c r="Q88" s="26">
        <f>J88*1000/D88</f>
        <v>160</v>
      </c>
      <c r="R88" s="26">
        <f>K88*1000/D88</f>
        <v>73.54545454545456</v>
      </c>
      <c r="S88" s="26">
        <f>L88*1000/D88</f>
        <v>90.93181818181822</v>
      </c>
      <c r="T88" s="110">
        <f>L88-J88</f>
        <v>-1.5194999999999994</v>
      </c>
      <c r="U88" s="110">
        <f>N88-P88</f>
        <v>0.3825000000000003</v>
      </c>
      <c r="V88" s="126">
        <f>O88-M88</f>
        <v>-7.5</v>
      </c>
    </row>
    <row r="89" spans="1:22" ht="12.75">
      <c r="A89" s="145"/>
      <c r="B89" s="62">
        <v>85</v>
      </c>
      <c r="C89" s="29" t="s">
        <v>282</v>
      </c>
      <c r="D89" s="23">
        <v>60</v>
      </c>
      <c r="E89" s="23">
        <v>1973</v>
      </c>
      <c r="F89" s="25">
        <v>2704.7</v>
      </c>
      <c r="G89" s="25">
        <f>F89</f>
        <v>2704.7</v>
      </c>
      <c r="H89" s="24">
        <v>9.49</v>
      </c>
      <c r="I89" s="24">
        <f>H89</f>
        <v>9.49</v>
      </c>
      <c r="J89" s="24">
        <v>8.92</v>
      </c>
      <c r="K89" s="24">
        <f>I89-N89</f>
        <v>4.594</v>
      </c>
      <c r="L89" s="24">
        <f>I89-P89</f>
        <v>3.2903020000000005</v>
      </c>
      <c r="M89" s="26">
        <v>96</v>
      </c>
      <c r="N89" s="24">
        <f>M89*0.051</f>
        <v>4.896</v>
      </c>
      <c r="O89" s="26">
        <v>109.4</v>
      </c>
      <c r="P89" s="24">
        <f>O89*0.05667</f>
        <v>6.199698</v>
      </c>
      <c r="Q89" s="26">
        <f>J89*1000/D89</f>
        <v>148.66666666666666</v>
      </c>
      <c r="R89" s="26">
        <f>K89*1000/D89</f>
        <v>76.56666666666666</v>
      </c>
      <c r="S89" s="26">
        <f>L89*1000/D89</f>
        <v>54.83836666666668</v>
      </c>
      <c r="T89" s="110">
        <f>L89-J89</f>
        <v>-5.629697999999999</v>
      </c>
      <c r="U89" s="110">
        <f>N89-P89</f>
        <v>-1.3036979999999998</v>
      </c>
      <c r="V89" s="126">
        <f>1.11*O89-M89</f>
        <v>25.43400000000001</v>
      </c>
    </row>
    <row r="90" spans="1:22" ht="12.75">
      <c r="A90" s="145"/>
      <c r="B90" s="62">
        <v>86</v>
      </c>
      <c r="C90" s="44" t="s">
        <v>129</v>
      </c>
      <c r="D90" s="23">
        <v>50</v>
      </c>
      <c r="E90" s="45">
        <v>1980</v>
      </c>
      <c r="F90" s="25">
        <v>3015.29</v>
      </c>
      <c r="G90" s="25">
        <v>3015.29</v>
      </c>
      <c r="H90" s="24">
        <v>8.062</v>
      </c>
      <c r="I90" s="24">
        <f>H90</f>
        <v>8.062</v>
      </c>
      <c r="J90" s="24">
        <v>5.563</v>
      </c>
      <c r="K90" s="24">
        <f>I90-N90</f>
        <v>3.88</v>
      </c>
      <c r="L90" s="24">
        <f>I90-P90</f>
        <v>5.563</v>
      </c>
      <c r="M90" s="26">
        <v>82</v>
      </c>
      <c r="N90" s="24">
        <f>M90*0.051</f>
        <v>4.1819999999999995</v>
      </c>
      <c r="O90" s="26">
        <v>49</v>
      </c>
      <c r="P90" s="24">
        <f>O90*0.051</f>
        <v>2.4989999999999997</v>
      </c>
      <c r="Q90" s="26">
        <f>J90*1000/D90</f>
        <v>111.26</v>
      </c>
      <c r="R90" s="26">
        <f>K90*1000/D90</f>
        <v>77.6</v>
      </c>
      <c r="S90" s="26">
        <f>L90*1000/D90</f>
        <v>111.26</v>
      </c>
      <c r="T90" s="110">
        <f>L90-J90</f>
        <v>0</v>
      </c>
      <c r="U90" s="110">
        <f>N90-P90</f>
        <v>1.6829999999999998</v>
      </c>
      <c r="V90" s="126">
        <f>O90-M90</f>
        <v>-33</v>
      </c>
    </row>
    <row r="91" spans="1:22" ht="12.75">
      <c r="A91" s="145"/>
      <c r="B91" s="62">
        <v>87</v>
      </c>
      <c r="C91" s="166" t="s">
        <v>699</v>
      </c>
      <c r="D91" s="167">
        <v>60</v>
      </c>
      <c r="E91" s="167">
        <v>1965</v>
      </c>
      <c r="F91" s="402">
        <v>2700.04</v>
      </c>
      <c r="G91" s="402">
        <v>2700.04</v>
      </c>
      <c r="H91" s="169">
        <v>13.982</v>
      </c>
      <c r="I91" s="169">
        <f>H91</f>
        <v>13.982</v>
      </c>
      <c r="J91" s="169">
        <v>9.6</v>
      </c>
      <c r="K91" s="169">
        <f>I91-N91</f>
        <v>4.7509999999999994</v>
      </c>
      <c r="L91" s="169">
        <f>I91-P91</f>
        <v>6.833970999999999</v>
      </c>
      <c r="M91" s="170">
        <v>181</v>
      </c>
      <c r="N91" s="169">
        <f>M91*0.051</f>
        <v>9.231</v>
      </c>
      <c r="O91" s="170">
        <v>133.16</v>
      </c>
      <c r="P91" s="169">
        <v>7.148029</v>
      </c>
      <c r="Q91" s="170">
        <f>J91*1000/D91</f>
        <v>160</v>
      </c>
      <c r="R91" s="170">
        <f>K91*1000/D91</f>
        <v>79.18333333333332</v>
      </c>
      <c r="S91" s="170">
        <f>L91*1000/D91</f>
        <v>113.89951666666666</v>
      </c>
      <c r="T91" s="168">
        <f>L91-J91</f>
        <v>-2.7660290000000005</v>
      </c>
      <c r="U91" s="168">
        <f>N91-P91</f>
        <v>2.0829709999999997</v>
      </c>
      <c r="V91" s="171">
        <f>O91-M91</f>
        <v>-47.84</v>
      </c>
    </row>
    <row r="92" spans="1:22" ht="12.75">
      <c r="A92" s="145"/>
      <c r="B92" s="62">
        <v>88</v>
      </c>
      <c r="C92" s="29" t="s">
        <v>69</v>
      </c>
      <c r="D92" s="23">
        <v>61</v>
      </c>
      <c r="E92" s="23">
        <v>1971</v>
      </c>
      <c r="F92" s="25">
        <v>3427.37</v>
      </c>
      <c r="G92" s="25">
        <v>3427.37</v>
      </c>
      <c r="H92" s="24">
        <v>12.12588</v>
      </c>
      <c r="I92" s="24">
        <f>H92</f>
        <v>12.12588</v>
      </c>
      <c r="J92" s="24">
        <v>9.19998</v>
      </c>
      <c r="K92" s="24">
        <f>I92-N92</f>
        <v>4.832880000000001</v>
      </c>
      <c r="L92" s="24">
        <f>I92-P92</f>
        <v>6.3628800000000005</v>
      </c>
      <c r="M92" s="26">
        <v>143</v>
      </c>
      <c r="N92" s="24">
        <f>M92*0.051</f>
        <v>7.292999999999999</v>
      </c>
      <c r="O92" s="26">
        <v>113</v>
      </c>
      <c r="P92" s="24">
        <f>O92*0.051</f>
        <v>5.763</v>
      </c>
      <c r="Q92" s="26">
        <f>J92*1000/D92</f>
        <v>150.81934426229506</v>
      </c>
      <c r="R92" s="26">
        <f>K92*1000/D92</f>
        <v>79.22754098360657</v>
      </c>
      <c r="S92" s="26">
        <f>L92*1000/D92</f>
        <v>104.30950819672131</v>
      </c>
      <c r="T92" s="110">
        <f>L92-J92</f>
        <v>-2.8370999999999995</v>
      </c>
      <c r="U92" s="110">
        <f>N92-P92</f>
        <v>1.5299999999999994</v>
      </c>
      <c r="V92" s="126">
        <f>O92-M92</f>
        <v>-30</v>
      </c>
    </row>
    <row r="93" spans="1:22" ht="12.75">
      <c r="A93" s="145"/>
      <c r="B93" s="62">
        <v>89</v>
      </c>
      <c r="C93" s="22" t="s">
        <v>273</v>
      </c>
      <c r="D93" s="23">
        <v>24</v>
      </c>
      <c r="E93" s="23" t="s">
        <v>405</v>
      </c>
      <c r="F93" s="25">
        <v>1073.73</v>
      </c>
      <c r="G93" s="25">
        <f>F93</f>
        <v>1073.73</v>
      </c>
      <c r="H93" s="24">
        <v>3.731</v>
      </c>
      <c r="I93" s="24">
        <f>H93</f>
        <v>3.731</v>
      </c>
      <c r="J93" s="24">
        <f>160*D93/1000</f>
        <v>3.84</v>
      </c>
      <c r="K93" s="24">
        <f>I93-N93</f>
        <v>1.97485</v>
      </c>
      <c r="L93" s="24">
        <f>I93-P93</f>
        <v>1.9980764999999998</v>
      </c>
      <c r="M93" s="26">
        <v>31</v>
      </c>
      <c r="N93" s="24">
        <f>M93*0.05665</f>
        <v>1.7561499999999999</v>
      </c>
      <c r="O93" s="26">
        <v>30.59</v>
      </c>
      <c r="P93" s="24">
        <f>O93*0.05665</f>
        <v>1.7329235</v>
      </c>
      <c r="Q93" s="26">
        <f>J93*1000/D93</f>
        <v>160</v>
      </c>
      <c r="R93" s="26">
        <f>K93*1000/D93</f>
        <v>82.28541666666666</v>
      </c>
      <c r="S93" s="26">
        <f>L93*1000/D93</f>
        <v>83.2531875</v>
      </c>
      <c r="T93" s="110">
        <f>L93-J93</f>
        <v>-1.8419235</v>
      </c>
      <c r="U93" s="110">
        <f>N93-P93</f>
        <v>0.023226499999999817</v>
      </c>
      <c r="V93" s="126">
        <f>O93-M93</f>
        <v>-0.41000000000000014</v>
      </c>
    </row>
    <row r="94" spans="1:22" ht="12.75">
      <c r="A94" s="145"/>
      <c r="B94" s="62">
        <v>90</v>
      </c>
      <c r="C94" s="29" t="s">
        <v>350</v>
      </c>
      <c r="D94" s="23">
        <v>12</v>
      </c>
      <c r="E94" s="23">
        <v>1963</v>
      </c>
      <c r="F94" s="25">
        <v>532.45</v>
      </c>
      <c r="G94" s="25">
        <v>532.45</v>
      </c>
      <c r="H94" s="24">
        <v>1.84</v>
      </c>
      <c r="I94" s="24">
        <v>1.84</v>
      </c>
      <c r="J94" s="24">
        <v>1.92</v>
      </c>
      <c r="K94" s="24">
        <f>I94-N94</f>
        <v>0.9900000000000001</v>
      </c>
      <c r="L94" s="24">
        <f>I94-P94</f>
        <v>1.0601</v>
      </c>
      <c r="M94" s="26">
        <v>15</v>
      </c>
      <c r="N94" s="24">
        <v>0.85</v>
      </c>
      <c r="O94" s="26">
        <v>13.758</v>
      </c>
      <c r="P94" s="24">
        <v>0.7799</v>
      </c>
      <c r="Q94" s="26">
        <f>0.16*1000</f>
        <v>160</v>
      </c>
      <c r="R94" s="26">
        <f>K94/D94*1000</f>
        <v>82.5</v>
      </c>
      <c r="S94" s="26">
        <f>L94/D94*1000</f>
        <v>88.34166666666667</v>
      </c>
      <c r="T94" s="110">
        <f>L94-J94</f>
        <v>-0.8598999999999999</v>
      </c>
      <c r="U94" s="110">
        <f>N94-P94</f>
        <v>0.07009999999999994</v>
      </c>
      <c r="V94" s="126">
        <f>O94-M94</f>
        <v>-1.2420000000000009</v>
      </c>
    </row>
    <row r="95" spans="1:22" ht="12.75">
      <c r="A95" s="145"/>
      <c r="B95" s="62">
        <v>91</v>
      </c>
      <c r="C95" s="186" t="s">
        <v>349</v>
      </c>
      <c r="D95" s="187">
        <v>45</v>
      </c>
      <c r="E95" s="188" t="s">
        <v>147</v>
      </c>
      <c r="F95" s="296">
        <v>2334.04</v>
      </c>
      <c r="G95" s="296">
        <v>2334.04</v>
      </c>
      <c r="H95" s="323">
        <v>9.02</v>
      </c>
      <c r="I95" s="190">
        <f>H95</f>
        <v>9.02</v>
      </c>
      <c r="J95" s="190">
        <v>7.2</v>
      </c>
      <c r="K95" s="190">
        <f>I95-N95</f>
        <v>3.731</v>
      </c>
      <c r="L95" s="190">
        <f>I95-P95</f>
        <v>3.778601</v>
      </c>
      <c r="M95" s="287">
        <v>100</v>
      </c>
      <c r="N95" s="190">
        <f>M95*0.05289</f>
        <v>5.289</v>
      </c>
      <c r="O95" s="287">
        <v>99.1</v>
      </c>
      <c r="P95" s="190">
        <f>O95*0.05289</f>
        <v>5.2413989999999995</v>
      </c>
      <c r="Q95" s="191">
        <f>J95*1000/D95</f>
        <v>160</v>
      </c>
      <c r="R95" s="191">
        <f>K95*1000/D95</f>
        <v>82.91111111111111</v>
      </c>
      <c r="S95" s="191">
        <f>L95*1000/D95</f>
        <v>83.96891111111111</v>
      </c>
      <c r="T95" s="189">
        <f>L95-J95</f>
        <v>-3.421399</v>
      </c>
      <c r="U95" s="189">
        <f>N95-P95</f>
        <v>0.047601000000000226</v>
      </c>
      <c r="V95" s="280">
        <f>O95-M95</f>
        <v>-0.9000000000000057</v>
      </c>
    </row>
    <row r="96" spans="1:22" ht="12.75">
      <c r="A96" s="145"/>
      <c r="B96" s="62">
        <v>92</v>
      </c>
      <c r="C96" s="29" t="s">
        <v>706</v>
      </c>
      <c r="D96" s="23">
        <v>28</v>
      </c>
      <c r="E96" s="23">
        <v>2000</v>
      </c>
      <c r="F96" s="25">
        <v>1548.2</v>
      </c>
      <c r="G96" s="25">
        <v>1548.2</v>
      </c>
      <c r="H96" s="24">
        <v>6.063</v>
      </c>
      <c r="I96" s="24">
        <f>H96</f>
        <v>6.063</v>
      </c>
      <c r="J96" s="24">
        <v>4.296105</v>
      </c>
      <c r="K96" s="24">
        <f>I96-N96</f>
        <v>2.34</v>
      </c>
      <c r="L96" s="24">
        <f>I96-P96</f>
        <v>3.2394049999999996</v>
      </c>
      <c r="M96" s="26">
        <v>73</v>
      </c>
      <c r="N96" s="24">
        <f>M96*0.051</f>
        <v>3.723</v>
      </c>
      <c r="O96" s="26">
        <v>52.6005</v>
      </c>
      <c r="P96" s="24">
        <v>2.823595</v>
      </c>
      <c r="Q96" s="26">
        <f>J96*1000/D96</f>
        <v>153.4323214285714</v>
      </c>
      <c r="R96" s="26">
        <f>K96*1000/D96</f>
        <v>83.57142857142857</v>
      </c>
      <c r="S96" s="26">
        <f>L96*1000/D96</f>
        <v>115.6930357142857</v>
      </c>
      <c r="T96" s="110">
        <f>L96-J96</f>
        <v>-1.0567000000000002</v>
      </c>
      <c r="U96" s="110">
        <f>N96-P96</f>
        <v>0.8994049999999998</v>
      </c>
      <c r="V96" s="126">
        <f>O96-M96</f>
        <v>-20.399500000000003</v>
      </c>
    </row>
    <row r="97" spans="1:22" ht="12.75">
      <c r="A97" s="145"/>
      <c r="B97" s="62">
        <v>93</v>
      </c>
      <c r="C97" s="29" t="s">
        <v>70</v>
      </c>
      <c r="D97" s="23">
        <v>80</v>
      </c>
      <c r="E97" s="23">
        <v>1972</v>
      </c>
      <c r="F97" s="25">
        <v>3889.34</v>
      </c>
      <c r="G97" s="25">
        <v>3889.34</v>
      </c>
      <c r="H97" s="24">
        <v>15.253001</v>
      </c>
      <c r="I97" s="24">
        <f>H97</f>
        <v>15.253001</v>
      </c>
      <c r="J97" s="24">
        <v>12.266667</v>
      </c>
      <c r="K97" s="24">
        <f>I97-N97</f>
        <v>6.787001</v>
      </c>
      <c r="L97" s="24">
        <f>I97-P97</f>
        <v>9.643000999999998</v>
      </c>
      <c r="M97" s="26">
        <v>166</v>
      </c>
      <c r="N97" s="24">
        <f>M97*0.051</f>
        <v>8.466</v>
      </c>
      <c r="O97" s="26">
        <v>110.00000000000001</v>
      </c>
      <c r="P97" s="24">
        <f>O97*0.051</f>
        <v>5.61</v>
      </c>
      <c r="Q97" s="26">
        <f>J97*1000/D97</f>
        <v>153.3333375</v>
      </c>
      <c r="R97" s="26">
        <f>K97*1000/D97</f>
        <v>84.8375125</v>
      </c>
      <c r="S97" s="26">
        <f>L97*1000/D97</f>
        <v>120.53751249999998</v>
      </c>
      <c r="T97" s="110">
        <f>L97-J97</f>
        <v>-2.623666000000002</v>
      </c>
      <c r="U97" s="110">
        <f>N97-P97</f>
        <v>2.855999999999999</v>
      </c>
      <c r="V97" s="126">
        <f>O97-M97</f>
        <v>-55.999999999999986</v>
      </c>
    </row>
    <row r="98" spans="1:22" ht="12.75">
      <c r="A98" s="145"/>
      <c r="B98" s="62">
        <v>94</v>
      </c>
      <c r="C98" s="22" t="s">
        <v>551</v>
      </c>
      <c r="D98" s="23">
        <v>75</v>
      </c>
      <c r="E98" s="23" t="s">
        <v>147</v>
      </c>
      <c r="F98" s="25">
        <v>3389.63</v>
      </c>
      <c r="G98" s="25">
        <f>F98</f>
        <v>3389.63</v>
      </c>
      <c r="H98" s="24">
        <v>16.177</v>
      </c>
      <c r="I98" s="24">
        <f>H98</f>
        <v>16.177</v>
      </c>
      <c r="J98" s="24">
        <v>11.84</v>
      </c>
      <c r="K98" s="24">
        <f>I98-N98</f>
        <v>6.451599999999999</v>
      </c>
      <c r="L98" s="24">
        <f>I98-P98</f>
        <v>1.9541427999999978</v>
      </c>
      <c r="M98" s="26">
        <v>180</v>
      </c>
      <c r="N98" s="24">
        <f>M98*0.05403</f>
        <v>9.7254</v>
      </c>
      <c r="O98" s="26">
        <v>263.24</v>
      </c>
      <c r="P98" s="24">
        <f>O98*0.05403</f>
        <v>14.222857200000002</v>
      </c>
      <c r="Q98" s="26">
        <f>J98*1000/D98</f>
        <v>157.86666666666667</v>
      </c>
      <c r="R98" s="26">
        <f>K98*1000/D98</f>
        <v>86.02133333333333</v>
      </c>
      <c r="S98" s="26">
        <f>L98*1000/D98</f>
        <v>26.055237333333306</v>
      </c>
      <c r="T98" s="110">
        <f>L98-J98</f>
        <v>-9.885857200000002</v>
      </c>
      <c r="U98" s="110">
        <f>N98-P98</f>
        <v>-4.497457200000001</v>
      </c>
      <c r="V98" s="126">
        <f>O98-M98</f>
        <v>83.24000000000001</v>
      </c>
    </row>
    <row r="99" spans="1:22" ht="12.75">
      <c r="A99" s="145"/>
      <c r="B99" s="62">
        <v>95</v>
      </c>
      <c r="C99" s="180" t="s">
        <v>452</v>
      </c>
      <c r="D99" s="260">
        <v>41</v>
      </c>
      <c r="E99" s="23">
        <v>1984</v>
      </c>
      <c r="F99" s="25">
        <v>2210.36</v>
      </c>
      <c r="G99" s="25">
        <v>2210.36</v>
      </c>
      <c r="H99" s="319">
        <v>9.8</v>
      </c>
      <c r="I99" s="24">
        <f>H99</f>
        <v>9.8</v>
      </c>
      <c r="J99" s="320">
        <v>6.4</v>
      </c>
      <c r="K99" s="24">
        <f>I99-N99</f>
        <v>3.527000000000001</v>
      </c>
      <c r="L99" s="24">
        <f>I99-P99</f>
        <v>3.3101480000000016</v>
      </c>
      <c r="M99" s="344">
        <v>123</v>
      </c>
      <c r="N99" s="24">
        <f>M99*0.051</f>
        <v>6.273</v>
      </c>
      <c r="O99" s="351">
        <v>127.252</v>
      </c>
      <c r="P99" s="24">
        <f>O99*0.051</f>
        <v>6.489851999999999</v>
      </c>
      <c r="Q99" s="26">
        <f>J99*1000/D99</f>
        <v>156.09756097560975</v>
      </c>
      <c r="R99" s="26">
        <f>K99*1000/D99</f>
        <v>86.02439024390246</v>
      </c>
      <c r="S99" s="26">
        <f>L99*1000/D99</f>
        <v>80.73531707317076</v>
      </c>
      <c r="T99" s="110">
        <f>L99-J99</f>
        <v>-3.0898519999999987</v>
      </c>
      <c r="U99" s="110">
        <f>N99-P99</f>
        <v>-0.21685199999999938</v>
      </c>
      <c r="V99" s="126">
        <f>O99-M99</f>
        <v>4.251999999999995</v>
      </c>
    </row>
    <row r="100" spans="1:22" ht="12.75">
      <c r="A100" s="145"/>
      <c r="B100" s="62">
        <v>96</v>
      </c>
      <c r="C100" s="22" t="s">
        <v>237</v>
      </c>
      <c r="D100" s="23">
        <v>60</v>
      </c>
      <c r="E100" s="23" t="s">
        <v>405</v>
      </c>
      <c r="F100" s="25">
        <v>2740.77</v>
      </c>
      <c r="G100" s="25">
        <f>F100</f>
        <v>2740.77</v>
      </c>
      <c r="H100" s="24">
        <v>12.536</v>
      </c>
      <c r="I100" s="24">
        <f>H100</f>
        <v>12.536</v>
      </c>
      <c r="J100" s="24">
        <f>160*D100/1000</f>
        <v>9.6</v>
      </c>
      <c r="K100" s="24">
        <f>I100-N100</f>
        <v>5.228149999999999</v>
      </c>
      <c r="L100" s="24">
        <f>I100-P100</f>
        <v>5.9702649999999995</v>
      </c>
      <c r="M100" s="26">
        <v>129</v>
      </c>
      <c r="N100" s="24">
        <f>M100*0.05665</f>
        <v>7.30785</v>
      </c>
      <c r="O100" s="26">
        <v>115.9</v>
      </c>
      <c r="P100" s="24">
        <f>O100*0.05665</f>
        <v>6.565735</v>
      </c>
      <c r="Q100" s="26">
        <f>J100*1000/D100</f>
        <v>160</v>
      </c>
      <c r="R100" s="26">
        <f>K100*1000/D100</f>
        <v>87.13583333333332</v>
      </c>
      <c r="S100" s="26">
        <f>L100*1000/D100</f>
        <v>99.50441666666666</v>
      </c>
      <c r="T100" s="110">
        <f>L100-J100</f>
        <v>-3.629735</v>
      </c>
      <c r="U100" s="110">
        <f>N100-P100</f>
        <v>0.7421150000000001</v>
      </c>
      <c r="V100" s="126">
        <f>O100-M100</f>
        <v>-13.099999999999994</v>
      </c>
    </row>
    <row r="101" spans="1:22" ht="12.75">
      <c r="A101" s="145"/>
      <c r="B101" s="62">
        <v>97</v>
      </c>
      <c r="C101" s="22" t="s">
        <v>78</v>
      </c>
      <c r="D101" s="23">
        <v>47</v>
      </c>
      <c r="E101" s="23">
        <v>1991</v>
      </c>
      <c r="F101" s="25">
        <v>2629.58</v>
      </c>
      <c r="G101" s="25">
        <v>2629.58</v>
      </c>
      <c r="H101" s="24">
        <v>9.81</v>
      </c>
      <c r="I101" s="24">
        <f>H101</f>
        <v>9.81</v>
      </c>
      <c r="J101" s="24">
        <v>7.52</v>
      </c>
      <c r="K101" s="24">
        <f>I101-N101</f>
        <v>4.098000000000001</v>
      </c>
      <c r="L101" s="24">
        <f>I101-P101</f>
        <v>4.6440600000000005</v>
      </c>
      <c r="M101" s="26">
        <v>112</v>
      </c>
      <c r="N101" s="24">
        <f>M101*0.051</f>
        <v>5.712</v>
      </c>
      <c r="O101" s="26">
        <v>96.2</v>
      </c>
      <c r="P101" s="24">
        <f>O101*0.0537</f>
        <v>5.16594</v>
      </c>
      <c r="Q101" s="26">
        <f>J101*1000/D101</f>
        <v>160</v>
      </c>
      <c r="R101" s="26">
        <f>K101*1000/D101</f>
        <v>87.19148936170215</v>
      </c>
      <c r="S101" s="26">
        <f>L101*1000/D101</f>
        <v>98.80978723404256</v>
      </c>
      <c r="T101" s="110">
        <f>L101-J101</f>
        <v>-2.875939999999999</v>
      </c>
      <c r="U101" s="110">
        <f>N101-P101</f>
        <v>0.5460599999999998</v>
      </c>
      <c r="V101" s="126">
        <f>O101-M101</f>
        <v>-15.799999999999997</v>
      </c>
    </row>
    <row r="102" spans="1:22" ht="12.75">
      <c r="A102" s="145"/>
      <c r="B102" s="62">
        <v>98</v>
      </c>
      <c r="C102" s="29" t="s">
        <v>187</v>
      </c>
      <c r="D102" s="23">
        <v>50</v>
      </c>
      <c r="E102" s="23">
        <v>1978</v>
      </c>
      <c r="F102" s="25">
        <v>2590.16</v>
      </c>
      <c r="G102" s="25">
        <v>2590.16</v>
      </c>
      <c r="H102" s="24">
        <v>8.4</v>
      </c>
      <c r="I102" s="24">
        <v>8.4</v>
      </c>
      <c r="J102" s="24">
        <v>8</v>
      </c>
      <c r="K102" s="24">
        <f>I102-N102</f>
        <v>4.371</v>
      </c>
      <c r="L102" s="24">
        <f>I102-P102</f>
        <v>4.3340000000000005</v>
      </c>
      <c r="M102" s="26">
        <v>79</v>
      </c>
      <c r="N102" s="24">
        <v>4.029</v>
      </c>
      <c r="O102" s="26">
        <v>79.73</v>
      </c>
      <c r="P102" s="24">
        <v>4.066</v>
      </c>
      <c r="Q102" s="26">
        <f>0.16*1000</f>
        <v>160</v>
      </c>
      <c r="R102" s="26">
        <f>K102/D102*1000</f>
        <v>87.42000000000002</v>
      </c>
      <c r="S102" s="26">
        <f>L102/D102*1000</f>
        <v>86.68</v>
      </c>
      <c r="T102" s="110">
        <f>L102-J102</f>
        <v>-3.6659999999999995</v>
      </c>
      <c r="U102" s="110">
        <f>N102-P102</f>
        <v>-0.03699999999999992</v>
      </c>
      <c r="V102" s="126">
        <f>O102-M102</f>
        <v>0.730000000000004</v>
      </c>
    </row>
    <row r="103" spans="1:22" ht="12.75">
      <c r="A103" s="145"/>
      <c r="B103" s="62">
        <v>99</v>
      </c>
      <c r="C103" s="29" t="s">
        <v>416</v>
      </c>
      <c r="D103" s="23">
        <v>80</v>
      </c>
      <c r="E103" s="23">
        <v>1964</v>
      </c>
      <c r="F103" s="25">
        <v>3830.86</v>
      </c>
      <c r="G103" s="25">
        <v>3830.86</v>
      </c>
      <c r="H103" s="24">
        <v>16.446974</v>
      </c>
      <c r="I103" s="24">
        <f>H103</f>
        <v>16.446974</v>
      </c>
      <c r="J103" s="24">
        <v>12.189974</v>
      </c>
      <c r="K103" s="24">
        <f>I103-N103</f>
        <v>7.011974000000002</v>
      </c>
      <c r="L103" s="24">
        <f>I103-P103</f>
        <v>10.122974000000001</v>
      </c>
      <c r="M103" s="26">
        <v>185</v>
      </c>
      <c r="N103" s="24">
        <f>M103*0.051</f>
        <v>9.434999999999999</v>
      </c>
      <c r="O103" s="26">
        <v>124</v>
      </c>
      <c r="P103" s="24">
        <f>O103*0.051</f>
        <v>6.324</v>
      </c>
      <c r="Q103" s="26">
        <f>J103*1000/D103</f>
        <v>152.374675</v>
      </c>
      <c r="R103" s="26">
        <f>K103*1000/D103</f>
        <v>87.64967500000003</v>
      </c>
      <c r="S103" s="26">
        <f>L103*1000/D103</f>
        <v>126.537175</v>
      </c>
      <c r="T103" s="110">
        <f>L103-J103</f>
        <v>-2.0669999999999984</v>
      </c>
      <c r="U103" s="110">
        <f>N103-P103</f>
        <v>3.110999999999999</v>
      </c>
      <c r="V103" s="126">
        <f>O103-M103</f>
        <v>-61</v>
      </c>
    </row>
    <row r="104" spans="1:22" ht="12.75">
      <c r="A104" s="145"/>
      <c r="B104" s="62">
        <v>100</v>
      </c>
      <c r="C104" s="180" t="s">
        <v>252</v>
      </c>
      <c r="D104" s="260">
        <v>59</v>
      </c>
      <c r="E104" s="23">
        <v>1991</v>
      </c>
      <c r="F104" s="25">
        <v>2439.79</v>
      </c>
      <c r="G104" s="25">
        <v>2439.79</v>
      </c>
      <c r="H104" s="319">
        <v>10.774</v>
      </c>
      <c r="I104" s="24">
        <f>H104</f>
        <v>10.774</v>
      </c>
      <c r="J104" s="320">
        <v>9.44</v>
      </c>
      <c r="K104" s="24">
        <f>I104-N104</f>
        <v>5.316999999999999</v>
      </c>
      <c r="L104" s="24">
        <f>I104-P104</f>
        <v>5.7402999999999995</v>
      </c>
      <c r="M104" s="344">
        <v>107</v>
      </c>
      <c r="N104" s="24">
        <f>M104*0.051</f>
        <v>5.457</v>
      </c>
      <c r="O104" s="351">
        <v>98.7</v>
      </c>
      <c r="P104" s="24">
        <f>O104*0.051</f>
        <v>5.0337</v>
      </c>
      <c r="Q104" s="26">
        <f>J104*1000/D104</f>
        <v>160</v>
      </c>
      <c r="R104" s="26">
        <f>K104*1000/D104</f>
        <v>90.1186440677966</v>
      </c>
      <c r="S104" s="26">
        <f>L104*1000/D104</f>
        <v>97.29322033898303</v>
      </c>
      <c r="T104" s="110">
        <f>L104-J104</f>
        <v>-3.6997</v>
      </c>
      <c r="U104" s="110">
        <f>N104-P104</f>
        <v>0.42330000000000023</v>
      </c>
      <c r="V104" s="126">
        <f>O104-M104</f>
        <v>-8.299999999999997</v>
      </c>
    </row>
    <row r="105" spans="1:22" ht="12.75">
      <c r="A105" s="145"/>
      <c r="B105" s="62">
        <v>101</v>
      </c>
      <c r="C105" s="22" t="s">
        <v>491</v>
      </c>
      <c r="D105" s="23">
        <v>36</v>
      </c>
      <c r="E105" s="23">
        <v>1981</v>
      </c>
      <c r="F105" s="25">
        <v>2068.51</v>
      </c>
      <c r="G105" s="25">
        <v>2003.23</v>
      </c>
      <c r="H105" s="24">
        <v>10.234</v>
      </c>
      <c r="I105" s="24">
        <v>10.234</v>
      </c>
      <c r="J105" s="24">
        <v>5.76</v>
      </c>
      <c r="K105" s="24">
        <f>I105-N105</f>
        <v>3.2470000000000008</v>
      </c>
      <c r="L105" s="24">
        <f>I105-P105</f>
        <v>3.2470000000000008</v>
      </c>
      <c r="M105" s="26">
        <v>137</v>
      </c>
      <c r="N105" s="24">
        <f>M105*0.051</f>
        <v>6.986999999999999</v>
      </c>
      <c r="O105" s="26">
        <v>137</v>
      </c>
      <c r="P105" s="24">
        <f>O105*0.051</f>
        <v>6.986999999999999</v>
      </c>
      <c r="Q105" s="26">
        <f>J105*1000/D105</f>
        <v>160</v>
      </c>
      <c r="R105" s="26">
        <f>K105*1000/D105</f>
        <v>90.19444444444447</v>
      </c>
      <c r="S105" s="26">
        <f>L105*1000/D105</f>
        <v>90.19444444444447</v>
      </c>
      <c r="T105" s="110">
        <f>L105-J105</f>
        <v>-2.512999999999999</v>
      </c>
      <c r="U105" s="110">
        <f>N105-P105</f>
        <v>0</v>
      </c>
      <c r="V105" s="126">
        <f>O105-M105</f>
        <v>0</v>
      </c>
    </row>
    <row r="106" spans="1:22" ht="12.75">
      <c r="A106" s="145"/>
      <c r="B106" s="62">
        <v>102</v>
      </c>
      <c r="C106" s="29" t="s">
        <v>283</v>
      </c>
      <c r="D106" s="23">
        <v>104</v>
      </c>
      <c r="E106" s="23">
        <v>1970</v>
      </c>
      <c r="F106" s="25">
        <v>4375.3</v>
      </c>
      <c r="G106" s="25">
        <f>F106</f>
        <v>4375.3</v>
      </c>
      <c r="H106" s="24">
        <v>20.71</v>
      </c>
      <c r="I106" s="24">
        <f>H106</f>
        <v>20.71</v>
      </c>
      <c r="J106" s="24">
        <v>16</v>
      </c>
      <c r="K106" s="24">
        <f>I106-N106</f>
        <v>9.388000000000002</v>
      </c>
      <c r="L106" s="24">
        <f>I106-P106</f>
        <v>9.160654000000001</v>
      </c>
      <c r="M106" s="26">
        <v>222</v>
      </c>
      <c r="N106" s="24">
        <f>M106*0.051</f>
        <v>11.322</v>
      </c>
      <c r="O106" s="26">
        <v>203.8</v>
      </c>
      <c r="P106" s="24">
        <f>O106*0.05667</f>
        <v>11.549346</v>
      </c>
      <c r="Q106" s="26">
        <f>J106*1000/D106</f>
        <v>153.84615384615384</v>
      </c>
      <c r="R106" s="26">
        <f>K106*1000/D106</f>
        <v>90.26923076923079</v>
      </c>
      <c r="S106" s="26">
        <f>L106*1000/D106</f>
        <v>88.08321153846154</v>
      </c>
      <c r="T106" s="110">
        <f>L106-J106</f>
        <v>-6.839345999999999</v>
      </c>
      <c r="U106" s="110">
        <f>N106-P106</f>
        <v>-0.22734600000000071</v>
      </c>
      <c r="V106" s="126">
        <f>1.11*O106-M106</f>
        <v>4.218000000000046</v>
      </c>
    </row>
    <row r="107" spans="1:22" ht="12.75">
      <c r="A107" s="145"/>
      <c r="B107" s="62">
        <v>103</v>
      </c>
      <c r="C107" s="186" t="s">
        <v>152</v>
      </c>
      <c r="D107" s="187">
        <v>119</v>
      </c>
      <c r="E107" s="188" t="s">
        <v>147</v>
      </c>
      <c r="F107" s="296">
        <v>5794.01</v>
      </c>
      <c r="G107" s="296">
        <v>5794.01</v>
      </c>
      <c r="H107" s="323">
        <v>21.6</v>
      </c>
      <c r="I107" s="190">
        <f>H107</f>
        <v>21.6</v>
      </c>
      <c r="J107" s="190">
        <v>19.04</v>
      </c>
      <c r="K107" s="190">
        <f>I107-N107</f>
        <v>10.757550000000002</v>
      </c>
      <c r="L107" s="190">
        <f>I107-P107</f>
        <v>10.841645100000001</v>
      </c>
      <c r="M107" s="287">
        <v>205</v>
      </c>
      <c r="N107" s="190">
        <f>M107*0.05289</f>
        <v>10.84245</v>
      </c>
      <c r="O107" s="287">
        <v>203.41</v>
      </c>
      <c r="P107" s="190">
        <f>O107*0.05289</f>
        <v>10.7583549</v>
      </c>
      <c r="Q107" s="191">
        <f>J107*1000/D107</f>
        <v>160</v>
      </c>
      <c r="R107" s="191">
        <f>K107*1000/D107</f>
        <v>90.39957983193278</v>
      </c>
      <c r="S107" s="191">
        <f>L107*1000/D107</f>
        <v>91.10626134453783</v>
      </c>
      <c r="T107" s="189">
        <f>L107-J107</f>
        <v>-8.198354899999998</v>
      </c>
      <c r="U107" s="189">
        <f>N107-P107</f>
        <v>0.08409509999999898</v>
      </c>
      <c r="V107" s="280">
        <f>O107-M107</f>
        <v>-1.5900000000000034</v>
      </c>
    </row>
    <row r="108" spans="1:22" ht="12.75">
      <c r="A108" s="145"/>
      <c r="B108" s="62">
        <v>104</v>
      </c>
      <c r="C108" s="181" t="s">
        <v>213</v>
      </c>
      <c r="D108" s="261">
        <v>60</v>
      </c>
      <c r="E108" s="182">
        <v>1974</v>
      </c>
      <c r="F108" s="295">
        <v>2729.69</v>
      </c>
      <c r="G108" s="295">
        <v>2729.69</v>
      </c>
      <c r="H108" s="321">
        <v>12.466</v>
      </c>
      <c r="I108" s="184">
        <f>H108</f>
        <v>12.466</v>
      </c>
      <c r="J108" s="322">
        <v>9.6</v>
      </c>
      <c r="K108" s="184">
        <f>I108-N108</f>
        <v>5.428</v>
      </c>
      <c r="L108" s="184">
        <f>I108-P108</f>
        <v>7.468</v>
      </c>
      <c r="M108" s="345">
        <v>138</v>
      </c>
      <c r="N108" s="184">
        <f>M108*0.051</f>
        <v>7.037999999999999</v>
      </c>
      <c r="O108" s="352">
        <v>98</v>
      </c>
      <c r="P108" s="184">
        <f>O108*0.051</f>
        <v>4.997999999999999</v>
      </c>
      <c r="Q108" s="185">
        <f>J108*1000/D108</f>
        <v>160</v>
      </c>
      <c r="R108" s="185">
        <f>K108*1000/D108</f>
        <v>90.46666666666667</v>
      </c>
      <c r="S108" s="185">
        <f>L108*1000/D108</f>
        <v>124.46666666666667</v>
      </c>
      <c r="T108" s="183">
        <f>L108-J108</f>
        <v>-2.1319999999999997</v>
      </c>
      <c r="U108" s="183">
        <f>N108-P108</f>
        <v>2.04</v>
      </c>
      <c r="V108" s="279">
        <f>O108-M108</f>
        <v>-40</v>
      </c>
    </row>
    <row r="109" spans="1:22" ht="12.75">
      <c r="A109" s="145"/>
      <c r="B109" s="62">
        <v>105</v>
      </c>
      <c r="C109" s="180" t="s">
        <v>454</v>
      </c>
      <c r="D109" s="260">
        <v>10</v>
      </c>
      <c r="E109" s="23">
        <v>1973</v>
      </c>
      <c r="F109" s="25">
        <v>691.48</v>
      </c>
      <c r="G109" s="25">
        <v>691.48</v>
      </c>
      <c r="H109" s="319">
        <v>2.436</v>
      </c>
      <c r="I109" s="24">
        <f>H109</f>
        <v>2.436</v>
      </c>
      <c r="J109" s="320">
        <v>1.6</v>
      </c>
      <c r="K109" s="24">
        <f>I109-N109</f>
        <v>0.9060000000000001</v>
      </c>
      <c r="L109" s="24">
        <f>I109-P109</f>
        <v>0.9060000000000001</v>
      </c>
      <c r="M109" s="344">
        <v>30</v>
      </c>
      <c r="N109" s="24">
        <f>M109*0.051</f>
        <v>1.5299999999999998</v>
      </c>
      <c r="O109" s="351">
        <v>30</v>
      </c>
      <c r="P109" s="24">
        <f>O109*0.051</f>
        <v>1.5299999999999998</v>
      </c>
      <c r="Q109" s="26">
        <f>J109*1000/D109</f>
        <v>160</v>
      </c>
      <c r="R109" s="26">
        <f>K109*1000/D109</f>
        <v>90.60000000000001</v>
      </c>
      <c r="S109" s="26">
        <f>L109*1000/D109</f>
        <v>90.60000000000001</v>
      </c>
      <c r="T109" s="110">
        <f>L109-J109</f>
        <v>-0.694</v>
      </c>
      <c r="U109" s="110">
        <f>N109-P109</f>
        <v>0</v>
      </c>
      <c r="V109" s="126">
        <f>O109-M109</f>
        <v>0</v>
      </c>
    </row>
    <row r="110" spans="1:22" ht="12.75">
      <c r="A110" s="145"/>
      <c r="B110" s="62">
        <v>106</v>
      </c>
      <c r="C110" s="22" t="s">
        <v>206</v>
      </c>
      <c r="D110" s="23">
        <v>50</v>
      </c>
      <c r="E110" s="31" t="s">
        <v>405</v>
      </c>
      <c r="F110" s="25">
        <v>2614.21</v>
      </c>
      <c r="G110" s="54">
        <f>F110</f>
        <v>2614.21</v>
      </c>
      <c r="H110" s="24">
        <v>12.124</v>
      </c>
      <c r="I110" s="24">
        <f>H110</f>
        <v>12.124</v>
      </c>
      <c r="J110" s="59">
        <f>160*D110/1000</f>
        <v>8</v>
      </c>
      <c r="K110" s="24">
        <f>I110-N110</f>
        <v>4.6462</v>
      </c>
      <c r="L110" s="24">
        <f>I110-P110</f>
        <v>7.931900000000001</v>
      </c>
      <c r="M110" s="26">
        <v>132</v>
      </c>
      <c r="N110" s="24">
        <f>M110*0.05665</f>
        <v>7.4778</v>
      </c>
      <c r="O110" s="26">
        <v>74</v>
      </c>
      <c r="P110" s="24">
        <f>O110*0.05665</f>
        <v>4.1921</v>
      </c>
      <c r="Q110" s="26">
        <f>J110*1000/D110</f>
        <v>160</v>
      </c>
      <c r="R110" s="26">
        <f>K110*1000/D110</f>
        <v>92.92400000000002</v>
      </c>
      <c r="S110" s="26">
        <f>L110*1000/D110</f>
        <v>158.638</v>
      </c>
      <c r="T110" s="110">
        <f>L110-J110</f>
        <v>-0.06809999999999938</v>
      </c>
      <c r="U110" s="110">
        <f>N110-P110</f>
        <v>3.2857000000000003</v>
      </c>
      <c r="V110" s="126">
        <f>O110-M110</f>
        <v>-58</v>
      </c>
    </row>
    <row r="111" spans="1:22" ht="12.75">
      <c r="A111" s="145"/>
      <c r="B111" s="62">
        <v>107</v>
      </c>
      <c r="C111" s="29" t="s">
        <v>284</v>
      </c>
      <c r="D111" s="23">
        <v>61</v>
      </c>
      <c r="E111" s="23">
        <v>1973</v>
      </c>
      <c r="F111" s="25">
        <v>2678.6</v>
      </c>
      <c r="G111" s="25">
        <f>F111</f>
        <v>2678.6</v>
      </c>
      <c r="H111" s="24">
        <v>11.31</v>
      </c>
      <c r="I111" s="24">
        <f>H111</f>
        <v>11.31</v>
      </c>
      <c r="J111" s="24">
        <v>9.52</v>
      </c>
      <c r="K111" s="24">
        <f>I111-N111</f>
        <v>5.700000000000001</v>
      </c>
      <c r="L111" s="24">
        <f>I111-P111</f>
        <v>4.656942000000001</v>
      </c>
      <c r="M111" s="26">
        <v>110</v>
      </c>
      <c r="N111" s="24">
        <f>M111*0.051</f>
        <v>5.609999999999999</v>
      </c>
      <c r="O111" s="26">
        <v>117.4</v>
      </c>
      <c r="P111" s="24">
        <f>O111*0.05667</f>
        <v>6.653058</v>
      </c>
      <c r="Q111" s="26">
        <f>J111*1000/D111</f>
        <v>156.0655737704918</v>
      </c>
      <c r="R111" s="26">
        <f>K111*1000/D111</f>
        <v>93.44262295081968</v>
      </c>
      <c r="S111" s="26">
        <f>L111*1000/D111</f>
        <v>76.34331147540985</v>
      </c>
      <c r="T111" s="110">
        <f>L111-J111</f>
        <v>-4.863057999999999</v>
      </c>
      <c r="U111" s="110">
        <f>N111-P111</f>
        <v>-1.0430580000000003</v>
      </c>
      <c r="V111" s="126">
        <f>1.11*O111-M111</f>
        <v>20.31400000000002</v>
      </c>
    </row>
    <row r="112" spans="1:22" ht="12.75">
      <c r="A112" s="145"/>
      <c r="B112" s="62">
        <v>108</v>
      </c>
      <c r="C112" s="44" t="s">
        <v>123</v>
      </c>
      <c r="D112" s="23">
        <v>19</v>
      </c>
      <c r="E112" s="45">
        <v>1984</v>
      </c>
      <c r="F112" s="25">
        <v>1053.81</v>
      </c>
      <c r="G112" s="25">
        <v>994.89</v>
      </c>
      <c r="H112" s="24">
        <v>4.021</v>
      </c>
      <c r="I112" s="24">
        <f>H112</f>
        <v>4.021</v>
      </c>
      <c r="J112" s="24">
        <v>2.491</v>
      </c>
      <c r="K112" s="24">
        <f>I112-N112</f>
        <v>1.7770000000000001</v>
      </c>
      <c r="L112" s="24">
        <f>I112-P112</f>
        <v>2.491</v>
      </c>
      <c r="M112" s="26">
        <v>44</v>
      </c>
      <c r="N112" s="24">
        <f>M112*0.051</f>
        <v>2.2439999999999998</v>
      </c>
      <c r="O112" s="26">
        <v>30</v>
      </c>
      <c r="P112" s="24">
        <f>O112*0.051</f>
        <v>1.5299999999999998</v>
      </c>
      <c r="Q112" s="26">
        <f>J112*1000/D112</f>
        <v>131.10526315789474</v>
      </c>
      <c r="R112" s="26">
        <f>K112*1000/D112</f>
        <v>93.5263157894737</v>
      </c>
      <c r="S112" s="26">
        <f>L112*1000/D112</f>
        <v>131.10526315789474</v>
      </c>
      <c r="T112" s="110">
        <f>L112-J112</f>
        <v>0</v>
      </c>
      <c r="U112" s="110">
        <f>N112-P112</f>
        <v>0.714</v>
      </c>
      <c r="V112" s="126">
        <f>O112-M112</f>
        <v>-14</v>
      </c>
    </row>
    <row r="113" spans="1:22" ht="12.75">
      <c r="A113" s="145"/>
      <c r="B113" s="62">
        <v>109</v>
      </c>
      <c r="C113" s="180" t="s">
        <v>455</v>
      </c>
      <c r="D113" s="260">
        <v>60</v>
      </c>
      <c r="E113" s="23">
        <v>1987</v>
      </c>
      <c r="F113" s="25">
        <v>2511.69</v>
      </c>
      <c r="G113" s="25">
        <v>2511.69</v>
      </c>
      <c r="H113" s="319">
        <v>11.545</v>
      </c>
      <c r="I113" s="24">
        <f>H113</f>
        <v>11.545</v>
      </c>
      <c r="J113" s="320">
        <v>8.88</v>
      </c>
      <c r="K113" s="24">
        <f>I113-N113</f>
        <v>5.6290000000000004</v>
      </c>
      <c r="L113" s="24">
        <f>I113-P113</f>
        <v>5.9350000000000005</v>
      </c>
      <c r="M113" s="344">
        <v>116</v>
      </c>
      <c r="N113" s="24">
        <f>M113*0.051</f>
        <v>5.9159999999999995</v>
      </c>
      <c r="O113" s="351">
        <v>110</v>
      </c>
      <c r="P113" s="24">
        <f>O113*0.051</f>
        <v>5.609999999999999</v>
      </c>
      <c r="Q113" s="26">
        <f>J113*1000/D113</f>
        <v>148</v>
      </c>
      <c r="R113" s="26">
        <f>K113*1000/D113</f>
        <v>93.81666666666666</v>
      </c>
      <c r="S113" s="26">
        <f>L113*1000/D113</f>
        <v>98.91666666666669</v>
      </c>
      <c r="T113" s="110">
        <f>L113-J113</f>
        <v>-2.9450000000000003</v>
      </c>
      <c r="U113" s="110">
        <f>N113-P113</f>
        <v>0.30600000000000005</v>
      </c>
      <c r="V113" s="126">
        <f>O113-M113</f>
        <v>-6</v>
      </c>
    </row>
    <row r="114" spans="1:22" ht="12.75">
      <c r="A114" s="145"/>
      <c r="B114" s="62">
        <v>110</v>
      </c>
      <c r="C114" s="44" t="s">
        <v>121</v>
      </c>
      <c r="D114" s="23">
        <v>50</v>
      </c>
      <c r="E114" s="45">
        <v>1974</v>
      </c>
      <c r="F114" s="25">
        <v>2591.85</v>
      </c>
      <c r="G114" s="25">
        <v>2591.85</v>
      </c>
      <c r="H114" s="24">
        <v>8.689</v>
      </c>
      <c r="I114" s="24">
        <f>H114</f>
        <v>8.689</v>
      </c>
      <c r="J114" s="24">
        <v>5.017</v>
      </c>
      <c r="K114" s="24">
        <f>I114-N114</f>
        <v>4.711</v>
      </c>
      <c r="L114" s="24">
        <f>I114-P114</f>
        <v>5.017</v>
      </c>
      <c r="M114" s="26">
        <v>78</v>
      </c>
      <c r="N114" s="24">
        <f>M114*0.051</f>
        <v>3.9779999999999998</v>
      </c>
      <c r="O114" s="26">
        <v>72</v>
      </c>
      <c r="P114" s="24">
        <f>O114*0.051</f>
        <v>3.6719999999999997</v>
      </c>
      <c r="Q114" s="26">
        <f>J114*1000/D114</f>
        <v>100.34</v>
      </c>
      <c r="R114" s="26">
        <f>K114*1000/D114</f>
        <v>94.22</v>
      </c>
      <c r="S114" s="26">
        <f>L114*1000/D114</f>
        <v>100.34</v>
      </c>
      <c r="T114" s="110">
        <f>L114-J114</f>
        <v>0</v>
      </c>
      <c r="U114" s="110">
        <f>N114-P114</f>
        <v>0.30600000000000005</v>
      </c>
      <c r="V114" s="126">
        <f>O114-M114</f>
        <v>-6</v>
      </c>
    </row>
    <row r="115" spans="1:22" ht="12.75">
      <c r="A115" s="145"/>
      <c r="B115" s="62">
        <v>111</v>
      </c>
      <c r="C115" s="180" t="s">
        <v>115</v>
      </c>
      <c r="D115" s="260">
        <v>25</v>
      </c>
      <c r="E115" s="23">
        <v>1993</v>
      </c>
      <c r="F115" s="25">
        <v>1334.51</v>
      </c>
      <c r="G115" s="25">
        <v>1334.51</v>
      </c>
      <c r="H115" s="319">
        <v>5.69</v>
      </c>
      <c r="I115" s="24">
        <f>H115</f>
        <v>5.69</v>
      </c>
      <c r="J115" s="320">
        <v>4</v>
      </c>
      <c r="K115" s="24">
        <f>I115-N115</f>
        <v>2.3750000000000004</v>
      </c>
      <c r="L115" s="24">
        <f>I115-P115</f>
        <v>2.6998700000000007</v>
      </c>
      <c r="M115" s="344">
        <v>65</v>
      </c>
      <c r="N115" s="24">
        <f>M115*0.051</f>
        <v>3.315</v>
      </c>
      <c r="O115" s="351">
        <v>58.63</v>
      </c>
      <c r="P115" s="24">
        <f>O115*0.051</f>
        <v>2.9901299999999997</v>
      </c>
      <c r="Q115" s="26">
        <f>J115*1000/D115</f>
        <v>160</v>
      </c>
      <c r="R115" s="26">
        <f>K115*1000/D115</f>
        <v>95.00000000000001</v>
      </c>
      <c r="S115" s="26">
        <f>L115*1000/D115</f>
        <v>107.99480000000003</v>
      </c>
      <c r="T115" s="110">
        <f>L115-J115</f>
        <v>-1.3001299999999993</v>
      </c>
      <c r="U115" s="110">
        <f>N115-P115</f>
        <v>0.3248700000000002</v>
      </c>
      <c r="V115" s="126">
        <f>O115-M115</f>
        <v>-6.369999999999997</v>
      </c>
    </row>
    <row r="116" spans="1:22" ht="12.75">
      <c r="A116" s="145"/>
      <c r="B116" s="62">
        <v>112</v>
      </c>
      <c r="C116" s="155" t="s">
        <v>363</v>
      </c>
      <c r="D116" s="23">
        <v>50</v>
      </c>
      <c r="E116" s="23" t="s">
        <v>364</v>
      </c>
      <c r="F116" s="23"/>
      <c r="G116" s="23"/>
      <c r="H116" s="156">
        <v>7.48</v>
      </c>
      <c r="I116" s="156">
        <f>H116</f>
        <v>7.48</v>
      </c>
      <c r="J116" s="156">
        <v>6.37</v>
      </c>
      <c r="K116" s="156">
        <f>I116-N116</f>
        <v>4.753640000000001</v>
      </c>
      <c r="L116" s="156">
        <f>I116-P116</f>
        <v>4.247316</v>
      </c>
      <c r="M116" s="26">
        <v>49</v>
      </c>
      <c r="N116" s="24">
        <f>M116*0.05564</f>
        <v>2.72636</v>
      </c>
      <c r="O116" s="26">
        <v>58.1</v>
      </c>
      <c r="P116" s="156">
        <f>O116*0.05564</f>
        <v>3.2326840000000003</v>
      </c>
      <c r="Q116" s="26">
        <f>J116*1000/D116</f>
        <v>127.4</v>
      </c>
      <c r="R116" s="26">
        <f>K116*1000/D116</f>
        <v>95.0728</v>
      </c>
      <c r="S116" s="26">
        <f>L116*1000/D116</f>
        <v>84.94632</v>
      </c>
      <c r="T116" s="103">
        <f>L116-J116</f>
        <v>-2.1226840000000005</v>
      </c>
      <c r="U116" s="103">
        <f>N116-P116</f>
        <v>-0.5063240000000002</v>
      </c>
      <c r="V116" s="104">
        <f>O116-M116</f>
        <v>9.100000000000001</v>
      </c>
    </row>
    <row r="117" spans="1:22" ht="12.75">
      <c r="A117" s="145"/>
      <c r="B117" s="62">
        <v>113</v>
      </c>
      <c r="C117" s="186" t="s">
        <v>149</v>
      </c>
      <c r="D117" s="187">
        <v>61</v>
      </c>
      <c r="E117" s="188" t="s">
        <v>150</v>
      </c>
      <c r="F117" s="296">
        <v>2736.82</v>
      </c>
      <c r="G117" s="296">
        <v>2736.82</v>
      </c>
      <c r="H117" s="323">
        <v>12.05</v>
      </c>
      <c r="I117" s="190">
        <f>H117</f>
        <v>12.05</v>
      </c>
      <c r="J117" s="190">
        <v>9.6</v>
      </c>
      <c r="K117" s="190">
        <f>I117-N117</f>
        <v>5.808980000000001</v>
      </c>
      <c r="L117" s="190">
        <f>I117-P117</f>
        <v>6.740901800000001</v>
      </c>
      <c r="M117" s="287">
        <v>118</v>
      </c>
      <c r="N117" s="190">
        <f>M117*0.05289</f>
        <v>6.24102</v>
      </c>
      <c r="O117" s="287">
        <v>100.38</v>
      </c>
      <c r="P117" s="190">
        <f>O117*0.05289</f>
        <v>5.309098199999999</v>
      </c>
      <c r="Q117" s="191">
        <f>J117*1000/D117</f>
        <v>157.37704918032787</v>
      </c>
      <c r="R117" s="191">
        <f>K117*1000/D117</f>
        <v>95.22918032786886</v>
      </c>
      <c r="S117" s="191">
        <f>L117*1000/D117</f>
        <v>110.50658688524592</v>
      </c>
      <c r="T117" s="189">
        <f>L117-J117</f>
        <v>-2.8590981999999983</v>
      </c>
      <c r="U117" s="189">
        <f>N117-P117</f>
        <v>0.9319218000000005</v>
      </c>
      <c r="V117" s="280">
        <f>O117-M117</f>
        <v>-17.620000000000005</v>
      </c>
    </row>
    <row r="118" spans="1:22" ht="12.75">
      <c r="A118" s="145"/>
      <c r="B118" s="62">
        <v>114</v>
      </c>
      <c r="C118" s="22" t="s">
        <v>566</v>
      </c>
      <c r="D118" s="23">
        <v>45</v>
      </c>
      <c r="E118" s="23">
        <v>1990</v>
      </c>
      <c r="F118" s="25">
        <v>2333.65</v>
      </c>
      <c r="G118" s="25">
        <v>2333.65</v>
      </c>
      <c r="H118" s="24">
        <v>8.892</v>
      </c>
      <c r="I118" s="24">
        <f>H118</f>
        <v>8.892</v>
      </c>
      <c r="J118" s="24">
        <v>7.2</v>
      </c>
      <c r="K118" s="24">
        <f>I118-N118</f>
        <v>4.302</v>
      </c>
      <c r="L118" s="24">
        <f>I118-P118</f>
        <v>4.786499999999999</v>
      </c>
      <c r="M118" s="26">
        <v>90</v>
      </c>
      <c r="N118" s="24">
        <f>M118*0.051</f>
        <v>4.59</v>
      </c>
      <c r="O118" s="26">
        <v>80.5</v>
      </c>
      <c r="P118" s="24">
        <f>O118*0.051</f>
        <v>4.1055</v>
      </c>
      <c r="Q118" s="26">
        <f>J118*1000/D118</f>
        <v>160</v>
      </c>
      <c r="R118" s="26">
        <f>K118*1000/D118</f>
        <v>95.6</v>
      </c>
      <c r="S118" s="26">
        <f>L118*1000/D118</f>
        <v>106.36666666666665</v>
      </c>
      <c r="T118" s="110">
        <f>L118-J118</f>
        <v>-2.413500000000001</v>
      </c>
      <c r="U118" s="110">
        <f>N118-P118</f>
        <v>0.4844999999999997</v>
      </c>
      <c r="V118" s="126">
        <f>O118-M118</f>
        <v>-9.5</v>
      </c>
    </row>
    <row r="119" spans="1:22" ht="12.75">
      <c r="A119" s="145"/>
      <c r="B119" s="62">
        <v>115</v>
      </c>
      <c r="C119" s="32" t="s">
        <v>622</v>
      </c>
      <c r="D119" s="23">
        <v>55</v>
      </c>
      <c r="E119" s="23" t="s">
        <v>147</v>
      </c>
      <c r="F119" s="25">
        <v>2545.12</v>
      </c>
      <c r="G119" s="25">
        <v>2545.12</v>
      </c>
      <c r="H119" s="24">
        <v>11.24</v>
      </c>
      <c r="I119" s="24">
        <v>11.24</v>
      </c>
      <c r="J119" s="24">
        <f>D119*0.16</f>
        <v>8.8</v>
      </c>
      <c r="K119" s="24">
        <f>I119-N119</f>
        <v>5.26898</v>
      </c>
      <c r="L119" s="24">
        <f>I119-P119</f>
        <v>6.52892</v>
      </c>
      <c r="M119" s="26">
        <v>109</v>
      </c>
      <c r="N119" s="24">
        <f>M119*0.05478</f>
        <v>5.97102</v>
      </c>
      <c r="O119" s="27">
        <v>86</v>
      </c>
      <c r="P119" s="24">
        <f>O119*0.05478</f>
        <v>4.71108</v>
      </c>
      <c r="Q119" s="26">
        <f>J119*1000/D119</f>
        <v>160</v>
      </c>
      <c r="R119" s="26">
        <f>K119*1000/D119</f>
        <v>95.79963636363635</v>
      </c>
      <c r="S119" s="26">
        <f>L119*1000/D119</f>
        <v>118.70763636363637</v>
      </c>
      <c r="T119" s="110">
        <f>L119-J119</f>
        <v>-2.2710800000000004</v>
      </c>
      <c r="U119" s="110">
        <f>N119-P119</f>
        <v>1.2599400000000003</v>
      </c>
      <c r="V119" s="126">
        <f>O119-M119</f>
        <v>-23</v>
      </c>
    </row>
    <row r="120" spans="1:22" ht="12.75">
      <c r="A120" s="145"/>
      <c r="B120" s="62">
        <v>116</v>
      </c>
      <c r="C120" s="29" t="s">
        <v>414</v>
      </c>
      <c r="D120" s="23">
        <v>55</v>
      </c>
      <c r="E120" s="23">
        <v>1979</v>
      </c>
      <c r="F120" s="25">
        <v>2699.36</v>
      </c>
      <c r="G120" s="25">
        <v>2699.36</v>
      </c>
      <c r="H120" s="24">
        <v>11.75802</v>
      </c>
      <c r="I120" s="24">
        <f>H120</f>
        <v>11.75802</v>
      </c>
      <c r="J120" s="24">
        <v>8.433315</v>
      </c>
      <c r="K120" s="24">
        <f>I120-N120</f>
        <v>5.281020000000001</v>
      </c>
      <c r="L120" s="24">
        <f>I120-P120</f>
        <v>6.02052</v>
      </c>
      <c r="M120" s="26">
        <v>127</v>
      </c>
      <c r="N120" s="24">
        <f>M120*0.051</f>
        <v>6.476999999999999</v>
      </c>
      <c r="O120" s="26">
        <v>112.5</v>
      </c>
      <c r="P120" s="24">
        <f>O120*0.051</f>
        <v>5.7375</v>
      </c>
      <c r="Q120" s="26">
        <f>J120*1000/D120</f>
        <v>153.333</v>
      </c>
      <c r="R120" s="26">
        <f>K120*1000/D120</f>
        <v>96.01854545454546</v>
      </c>
      <c r="S120" s="26">
        <f>L120*1000/D120</f>
        <v>109.46400000000001</v>
      </c>
      <c r="T120" s="110">
        <f>L120-J120</f>
        <v>-2.412795</v>
      </c>
      <c r="U120" s="110">
        <f>N120-P120</f>
        <v>0.7394999999999996</v>
      </c>
      <c r="V120" s="126">
        <f>O120-M120</f>
        <v>-14.5</v>
      </c>
    </row>
    <row r="121" spans="1:22" ht="12.75">
      <c r="A121" s="145"/>
      <c r="B121" s="62">
        <v>117</v>
      </c>
      <c r="C121" s="22" t="s">
        <v>628</v>
      </c>
      <c r="D121" s="23">
        <v>30</v>
      </c>
      <c r="E121" s="23" t="s">
        <v>147</v>
      </c>
      <c r="F121" s="25">
        <v>1709.2</v>
      </c>
      <c r="G121" s="25">
        <v>1709.2</v>
      </c>
      <c r="H121" s="24">
        <v>6.407</v>
      </c>
      <c r="I121" s="24">
        <v>6.407</v>
      </c>
      <c r="J121" s="24">
        <f>D121*0.16</f>
        <v>4.8</v>
      </c>
      <c r="K121" s="24">
        <f>I121-N121</f>
        <v>2.90108</v>
      </c>
      <c r="L121" s="24">
        <f>I121-P121</f>
        <v>3.77756</v>
      </c>
      <c r="M121" s="26">
        <v>64</v>
      </c>
      <c r="N121" s="24">
        <f>M121*0.05478</f>
        <v>3.50592</v>
      </c>
      <c r="O121" s="26">
        <v>48</v>
      </c>
      <c r="P121" s="24">
        <f>O121*0.05478</f>
        <v>2.62944</v>
      </c>
      <c r="Q121" s="26">
        <f>J121*1000/D121</f>
        <v>160</v>
      </c>
      <c r="R121" s="26">
        <f>K121*1000/D121</f>
        <v>96.70266666666666</v>
      </c>
      <c r="S121" s="26">
        <f>L121*1000/D121</f>
        <v>125.91866666666667</v>
      </c>
      <c r="T121" s="110">
        <f>L121-J121</f>
        <v>-1.02244</v>
      </c>
      <c r="U121" s="110">
        <f>N121-P121</f>
        <v>0.8764799999999999</v>
      </c>
      <c r="V121" s="126">
        <f>O121-M121</f>
        <v>-16</v>
      </c>
    </row>
    <row r="122" spans="1:22" ht="12.75">
      <c r="A122" s="145"/>
      <c r="B122" s="62">
        <v>118</v>
      </c>
      <c r="C122" s="22" t="s">
        <v>629</v>
      </c>
      <c r="D122" s="23">
        <v>24</v>
      </c>
      <c r="E122" s="23" t="s">
        <v>147</v>
      </c>
      <c r="F122" s="25">
        <v>1308.77</v>
      </c>
      <c r="G122" s="25">
        <v>1308.77</v>
      </c>
      <c r="H122" s="24">
        <v>5.5</v>
      </c>
      <c r="I122" s="24">
        <v>5.5</v>
      </c>
      <c r="J122" s="24">
        <f>D122*0.16</f>
        <v>3.84</v>
      </c>
      <c r="K122" s="24">
        <f>I122-N122</f>
        <v>2.3227599999999997</v>
      </c>
      <c r="L122" s="24">
        <f>I122-P122</f>
        <v>3.08968</v>
      </c>
      <c r="M122" s="26">
        <v>58</v>
      </c>
      <c r="N122" s="24">
        <f>M122*0.05478</f>
        <v>3.1772400000000003</v>
      </c>
      <c r="O122" s="26">
        <v>44</v>
      </c>
      <c r="P122" s="24">
        <f>O122*0.05478</f>
        <v>2.41032</v>
      </c>
      <c r="Q122" s="26">
        <f>J122*1000/D122</f>
        <v>160</v>
      </c>
      <c r="R122" s="26">
        <f>K122*1000/D122</f>
        <v>96.78166666666665</v>
      </c>
      <c r="S122" s="26">
        <f>L122*1000/D122</f>
        <v>128.73666666666665</v>
      </c>
      <c r="T122" s="110">
        <f>L122-J122</f>
        <v>-0.7503199999999999</v>
      </c>
      <c r="U122" s="110">
        <f>N122-P122</f>
        <v>0.7669200000000003</v>
      </c>
      <c r="V122" s="126">
        <f>O122-M122</f>
        <v>-14</v>
      </c>
    </row>
    <row r="123" spans="1:22" ht="12.75">
      <c r="A123" s="145"/>
      <c r="B123" s="62">
        <v>119</v>
      </c>
      <c r="C123" s="22" t="s">
        <v>219</v>
      </c>
      <c r="D123" s="23">
        <v>9</v>
      </c>
      <c r="E123" s="23"/>
      <c r="F123" s="25">
        <v>530.1</v>
      </c>
      <c r="G123" s="25">
        <v>530.1</v>
      </c>
      <c r="H123" s="24">
        <v>1.842</v>
      </c>
      <c r="I123" s="24">
        <v>1.842</v>
      </c>
      <c r="J123" s="24">
        <v>1.44</v>
      </c>
      <c r="K123" s="24">
        <f>I123-N123</f>
        <v>0.8730000000000001</v>
      </c>
      <c r="L123" s="24">
        <f>I123-P123</f>
        <v>0.7710000000000001</v>
      </c>
      <c r="M123" s="26">
        <v>19</v>
      </c>
      <c r="N123" s="24">
        <f>M123*0.051</f>
        <v>0.969</v>
      </c>
      <c r="O123" s="26">
        <v>21</v>
      </c>
      <c r="P123" s="24">
        <f>O123*0.051</f>
        <v>1.071</v>
      </c>
      <c r="Q123" s="26">
        <f>J123*1000/D123</f>
        <v>160</v>
      </c>
      <c r="R123" s="26">
        <f>K123*1000/D123</f>
        <v>97.00000000000001</v>
      </c>
      <c r="S123" s="26">
        <f>L123*1000/D123</f>
        <v>85.66666666666669</v>
      </c>
      <c r="T123" s="110">
        <f>L123-J123</f>
        <v>-0.6689999999999998</v>
      </c>
      <c r="U123" s="110">
        <f>N123-P123</f>
        <v>-0.10199999999999998</v>
      </c>
      <c r="V123" s="126">
        <f>O123-M123</f>
        <v>2</v>
      </c>
    </row>
    <row r="124" spans="1:22" ht="12.75">
      <c r="A124" s="145"/>
      <c r="B124" s="62">
        <v>120</v>
      </c>
      <c r="C124" s="186" t="s">
        <v>153</v>
      </c>
      <c r="D124" s="187">
        <v>102</v>
      </c>
      <c r="E124" s="188" t="s">
        <v>147</v>
      </c>
      <c r="F124" s="296">
        <v>4388.18</v>
      </c>
      <c r="G124" s="296">
        <v>4388.18</v>
      </c>
      <c r="H124" s="323">
        <v>18.37</v>
      </c>
      <c r="I124" s="190">
        <f>H124</f>
        <v>18.37</v>
      </c>
      <c r="J124" s="190">
        <v>16</v>
      </c>
      <c r="K124" s="190">
        <f>I124-N124</f>
        <v>9.960490000000002</v>
      </c>
      <c r="L124" s="190">
        <f>I124-P124</f>
        <v>10.8850072</v>
      </c>
      <c r="M124" s="287">
        <v>159</v>
      </c>
      <c r="N124" s="190">
        <f>M124*0.05289</f>
        <v>8.40951</v>
      </c>
      <c r="O124" s="287">
        <v>141.52</v>
      </c>
      <c r="P124" s="190">
        <f>O124*0.05289</f>
        <v>7.484992800000001</v>
      </c>
      <c r="Q124" s="191">
        <f>J124*1000/D124</f>
        <v>156.86274509803923</v>
      </c>
      <c r="R124" s="191">
        <f>K124*1000/D124</f>
        <v>97.65186274509806</v>
      </c>
      <c r="S124" s="191">
        <f>L124*1000/D124</f>
        <v>106.7157568627451</v>
      </c>
      <c r="T124" s="189">
        <f>L124-J124</f>
        <v>-5.1149928</v>
      </c>
      <c r="U124" s="189">
        <f>N124-P124</f>
        <v>0.9245171999999986</v>
      </c>
      <c r="V124" s="280">
        <f>O124-M124</f>
        <v>-17.47999999999999</v>
      </c>
    </row>
    <row r="125" spans="1:22" ht="12.75">
      <c r="A125" s="145"/>
      <c r="B125" s="62">
        <v>121</v>
      </c>
      <c r="C125" s="22" t="s">
        <v>662</v>
      </c>
      <c r="D125" s="23">
        <v>23</v>
      </c>
      <c r="E125" s="23">
        <v>1985</v>
      </c>
      <c r="F125" s="25">
        <v>1156.52</v>
      </c>
      <c r="G125" s="25">
        <v>1156.52</v>
      </c>
      <c r="H125" s="24">
        <v>5</v>
      </c>
      <c r="I125" s="24">
        <f>H125</f>
        <v>5</v>
      </c>
      <c r="J125" s="24">
        <v>2.504</v>
      </c>
      <c r="K125" s="24">
        <f>I125-N125</f>
        <v>2.246</v>
      </c>
      <c r="L125" s="24">
        <f>I125-P125</f>
        <v>2.5010000000000003</v>
      </c>
      <c r="M125" s="26">
        <v>54</v>
      </c>
      <c r="N125" s="24">
        <f>M125*0.051</f>
        <v>2.754</v>
      </c>
      <c r="O125" s="26">
        <v>49</v>
      </c>
      <c r="P125" s="24">
        <f>O125*0.051</f>
        <v>2.4989999999999997</v>
      </c>
      <c r="Q125" s="26">
        <f>J125*1000/D125</f>
        <v>108.8695652173913</v>
      </c>
      <c r="R125" s="26">
        <f>K125*1000/D125</f>
        <v>97.65217391304348</v>
      </c>
      <c r="S125" s="26">
        <f>L125*1000/D125</f>
        <v>108.73913043478262</v>
      </c>
      <c r="T125" s="110">
        <f>L125-J125</f>
        <v>-0.0029999999999996696</v>
      </c>
      <c r="U125" s="110">
        <f>N125-P125</f>
        <v>0.25500000000000034</v>
      </c>
      <c r="V125" s="126">
        <f>O125-M125</f>
        <v>-5</v>
      </c>
    </row>
    <row r="126" spans="1:22" ht="12.75">
      <c r="A126" s="145"/>
      <c r="B126" s="62">
        <v>122</v>
      </c>
      <c r="C126" s="29" t="s">
        <v>286</v>
      </c>
      <c r="D126" s="23">
        <v>40</v>
      </c>
      <c r="E126" s="23">
        <v>1968</v>
      </c>
      <c r="F126" s="25">
        <v>2425</v>
      </c>
      <c r="G126" s="25">
        <f>F126</f>
        <v>2425</v>
      </c>
      <c r="H126" s="24">
        <v>10.04</v>
      </c>
      <c r="I126" s="24">
        <f>H126</f>
        <v>10.04</v>
      </c>
      <c r="J126" s="24">
        <v>6.32</v>
      </c>
      <c r="K126" s="24">
        <f>I126-N126</f>
        <v>3.92</v>
      </c>
      <c r="L126" s="24">
        <f>I126-P126</f>
        <v>2.9392489999999993</v>
      </c>
      <c r="M126" s="26">
        <v>120</v>
      </c>
      <c r="N126" s="24">
        <f>M126*0.051</f>
        <v>6.119999999999999</v>
      </c>
      <c r="O126" s="26">
        <v>125.3</v>
      </c>
      <c r="P126" s="24">
        <f>O126*0.05667</f>
        <v>7.100751</v>
      </c>
      <c r="Q126" s="26">
        <f>J126*1000/D126</f>
        <v>158</v>
      </c>
      <c r="R126" s="26">
        <f>K126*1000/D126</f>
        <v>98</v>
      </c>
      <c r="S126" s="26">
        <f>L126*1000/D126</f>
        <v>73.48122499999998</v>
      </c>
      <c r="T126" s="110">
        <f>L126-J126</f>
        <v>-3.380751000000001</v>
      </c>
      <c r="U126" s="110">
        <f>N126-P126</f>
        <v>-0.9807510000000006</v>
      </c>
      <c r="V126" s="126">
        <f>1.11*O126-M126</f>
        <v>19.083</v>
      </c>
    </row>
    <row r="127" spans="1:22" ht="12.75">
      <c r="A127" s="145"/>
      <c r="B127" s="62">
        <v>123</v>
      </c>
      <c r="C127" s="22" t="s">
        <v>627</v>
      </c>
      <c r="D127" s="23">
        <v>40</v>
      </c>
      <c r="E127" s="23">
        <v>1993</v>
      </c>
      <c r="F127" s="25">
        <v>2229.96</v>
      </c>
      <c r="G127" s="25">
        <v>2229.96</v>
      </c>
      <c r="H127" s="24">
        <v>10.113</v>
      </c>
      <c r="I127" s="24">
        <v>10.113</v>
      </c>
      <c r="J127" s="24">
        <f>D127*0.16</f>
        <v>6.4</v>
      </c>
      <c r="K127" s="24">
        <f>I127-N127</f>
        <v>3.922859999999999</v>
      </c>
      <c r="L127" s="24">
        <f>I127-P127</f>
        <v>5.018459999999999</v>
      </c>
      <c r="M127" s="26">
        <v>113</v>
      </c>
      <c r="N127" s="24">
        <f>M127*0.05478</f>
        <v>6.19014</v>
      </c>
      <c r="O127" s="26">
        <v>93</v>
      </c>
      <c r="P127" s="24">
        <f>O127*0.05478</f>
        <v>5.09454</v>
      </c>
      <c r="Q127" s="26">
        <f>J127*1000/D127</f>
        <v>160</v>
      </c>
      <c r="R127" s="26">
        <f>K127*1000/D127</f>
        <v>98.07149999999999</v>
      </c>
      <c r="S127" s="26">
        <f>L127*1000/D127</f>
        <v>125.46149999999997</v>
      </c>
      <c r="T127" s="110">
        <f>L127-J127</f>
        <v>-1.381540000000001</v>
      </c>
      <c r="U127" s="110">
        <f>N127-P127</f>
        <v>1.0956000000000001</v>
      </c>
      <c r="V127" s="126">
        <f>O127-M127</f>
        <v>-20</v>
      </c>
    </row>
    <row r="128" spans="1:22" ht="12.75">
      <c r="A128" s="145"/>
      <c r="B128" s="62">
        <v>124</v>
      </c>
      <c r="C128" s="29" t="s">
        <v>320</v>
      </c>
      <c r="D128" s="23">
        <v>55</v>
      </c>
      <c r="E128" s="23">
        <v>1972</v>
      </c>
      <c r="F128" s="25">
        <v>3474.17</v>
      </c>
      <c r="G128" s="25">
        <v>2775.39</v>
      </c>
      <c r="H128" s="24">
        <v>10.712719</v>
      </c>
      <c r="I128" s="24">
        <f>H128</f>
        <v>10.712719</v>
      </c>
      <c r="J128" s="24">
        <v>7.896652</v>
      </c>
      <c r="K128" s="24">
        <f>I128-N128</f>
        <v>5.4087190000000005</v>
      </c>
      <c r="L128" s="24">
        <f>I128-P128</f>
        <v>5.816719</v>
      </c>
      <c r="M128" s="26">
        <v>104</v>
      </c>
      <c r="N128" s="24">
        <f>M128*0.051</f>
        <v>5.303999999999999</v>
      </c>
      <c r="O128" s="26">
        <v>96</v>
      </c>
      <c r="P128" s="24">
        <f>O128*0.051</f>
        <v>4.896</v>
      </c>
      <c r="Q128" s="26">
        <f>J128*1000/D128</f>
        <v>143.5754909090909</v>
      </c>
      <c r="R128" s="26">
        <f>K128*1000/D128</f>
        <v>98.34034545454546</v>
      </c>
      <c r="S128" s="26">
        <f>L128*1000/D128</f>
        <v>105.75852727272728</v>
      </c>
      <c r="T128" s="110">
        <f>L128-J128</f>
        <v>-2.0799329999999996</v>
      </c>
      <c r="U128" s="110">
        <f>N128-P128</f>
        <v>0.4079999999999995</v>
      </c>
      <c r="V128" s="126">
        <f>O128-M128</f>
        <v>-8</v>
      </c>
    </row>
    <row r="129" spans="1:22" ht="12.75">
      <c r="A129" s="145"/>
      <c r="B129" s="62">
        <v>125</v>
      </c>
      <c r="C129" s="29" t="s">
        <v>412</v>
      </c>
      <c r="D129" s="23">
        <v>72</v>
      </c>
      <c r="E129" s="23">
        <v>1980</v>
      </c>
      <c r="F129" s="25">
        <v>4220</v>
      </c>
      <c r="G129" s="25">
        <v>4220</v>
      </c>
      <c r="H129" s="24">
        <v>15.247</v>
      </c>
      <c r="I129" s="24">
        <f>H129</f>
        <v>15.247</v>
      </c>
      <c r="J129" s="24">
        <v>11.04</v>
      </c>
      <c r="K129" s="24">
        <f>I129-N129</f>
        <v>7.087</v>
      </c>
      <c r="L129" s="24">
        <f>I129-P129</f>
        <v>7.087</v>
      </c>
      <c r="M129" s="26">
        <v>160</v>
      </c>
      <c r="N129" s="24">
        <f>M129*0.051</f>
        <v>8.16</v>
      </c>
      <c r="O129" s="26">
        <v>160</v>
      </c>
      <c r="P129" s="24">
        <f>O129*0.051</f>
        <v>8.16</v>
      </c>
      <c r="Q129" s="26">
        <f>J129*1000/D129</f>
        <v>153.33333333333334</v>
      </c>
      <c r="R129" s="26">
        <f>K129*1000/D129</f>
        <v>98.43055555555556</v>
      </c>
      <c r="S129" s="26">
        <f>L129*1000/D129</f>
        <v>98.43055555555556</v>
      </c>
      <c r="T129" s="110">
        <f>L129-J129</f>
        <v>-3.9529999999999994</v>
      </c>
      <c r="U129" s="110">
        <f>N129-P129</f>
        <v>0</v>
      </c>
      <c r="V129" s="126">
        <f>O129-M129</f>
        <v>0</v>
      </c>
    </row>
    <row r="130" spans="1:22" ht="12.75">
      <c r="A130" s="145"/>
      <c r="B130" s="62">
        <v>126</v>
      </c>
      <c r="C130" s="29" t="s">
        <v>185</v>
      </c>
      <c r="D130" s="23">
        <v>55</v>
      </c>
      <c r="E130" s="23">
        <v>1966</v>
      </c>
      <c r="F130" s="25">
        <v>2564.02</v>
      </c>
      <c r="G130" s="25">
        <v>2564.02</v>
      </c>
      <c r="H130" s="24">
        <v>9.95</v>
      </c>
      <c r="I130" s="24">
        <v>9.95</v>
      </c>
      <c r="J130" s="24">
        <v>8.8</v>
      </c>
      <c r="K130" s="24">
        <f>I130-N130</f>
        <v>5.414999999999999</v>
      </c>
      <c r="L130" s="24">
        <f>I130-P130</f>
        <v>5.121099999999999</v>
      </c>
      <c r="M130" s="26">
        <v>80</v>
      </c>
      <c r="N130" s="24">
        <v>4.535</v>
      </c>
      <c r="O130" s="26">
        <v>85.182</v>
      </c>
      <c r="P130" s="24">
        <v>4.8289</v>
      </c>
      <c r="Q130" s="26">
        <f>0.16*1000</f>
        <v>160</v>
      </c>
      <c r="R130" s="26">
        <f>K130/D130*1000</f>
        <v>98.45454545454544</v>
      </c>
      <c r="S130" s="26">
        <f>L130/D130*1000</f>
        <v>93.11090909090908</v>
      </c>
      <c r="T130" s="110">
        <f>L130-J130</f>
        <v>-3.6789000000000014</v>
      </c>
      <c r="U130" s="110">
        <f>N130-P130</f>
        <v>-0.29389999999999983</v>
      </c>
      <c r="V130" s="126">
        <f>O130-M130</f>
        <v>5.182000000000002</v>
      </c>
    </row>
    <row r="131" spans="1:22" ht="12.75">
      <c r="A131" s="145"/>
      <c r="B131" s="62">
        <v>127</v>
      </c>
      <c r="C131" s="22" t="s">
        <v>366</v>
      </c>
      <c r="D131" s="23">
        <v>40</v>
      </c>
      <c r="E131" s="23" t="s">
        <v>364</v>
      </c>
      <c r="F131" s="23"/>
      <c r="G131" s="23"/>
      <c r="H131" s="24">
        <v>7.455</v>
      </c>
      <c r="I131" s="156">
        <f>H131</f>
        <v>7.455</v>
      </c>
      <c r="J131" s="24">
        <v>6.17</v>
      </c>
      <c r="K131" s="156">
        <f>I131-N131</f>
        <v>3.94152</v>
      </c>
      <c r="L131" s="156">
        <f>I131-P131</f>
        <v>4.009691999999999</v>
      </c>
      <c r="M131" s="163">
        <v>67</v>
      </c>
      <c r="N131" s="24">
        <f>M131*0.05244</f>
        <v>3.51348</v>
      </c>
      <c r="O131" s="163">
        <v>65.7</v>
      </c>
      <c r="P131" s="156">
        <f>O131*0.05244</f>
        <v>3.4453080000000003</v>
      </c>
      <c r="Q131" s="26">
        <f>J131*1000/D131</f>
        <v>154.25</v>
      </c>
      <c r="R131" s="26">
        <f>K131*1000/D131</f>
        <v>98.538</v>
      </c>
      <c r="S131" s="26">
        <f>L131*1000/D131</f>
        <v>100.24229999999999</v>
      </c>
      <c r="T131" s="103">
        <f>L131-J131</f>
        <v>-2.1603080000000006</v>
      </c>
      <c r="U131" s="103">
        <f>N131-P131</f>
        <v>0.06817199999999968</v>
      </c>
      <c r="V131" s="104">
        <f>O131-M131</f>
        <v>-1.2999999999999972</v>
      </c>
    </row>
    <row r="132" spans="1:22" ht="12.75">
      <c r="A132" s="145"/>
      <c r="B132" s="62">
        <v>128</v>
      </c>
      <c r="C132" s="22" t="s">
        <v>220</v>
      </c>
      <c r="D132" s="23">
        <v>36</v>
      </c>
      <c r="E132" s="23">
        <v>1992</v>
      </c>
      <c r="F132" s="25">
        <v>2100.42</v>
      </c>
      <c r="G132" s="25">
        <v>2100.42</v>
      </c>
      <c r="H132" s="24">
        <v>8.044</v>
      </c>
      <c r="I132" s="24">
        <v>8.044</v>
      </c>
      <c r="J132" s="24">
        <v>5.76</v>
      </c>
      <c r="K132" s="24">
        <f>I132-N132</f>
        <v>3.556000000000001</v>
      </c>
      <c r="L132" s="24">
        <f>I132-P132</f>
        <v>3.556000000000001</v>
      </c>
      <c r="M132" s="26">
        <v>88</v>
      </c>
      <c r="N132" s="24">
        <f>M132*0.051</f>
        <v>4.4879999999999995</v>
      </c>
      <c r="O132" s="26">
        <v>88</v>
      </c>
      <c r="P132" s="24">
        <f>O132*0.051</f>
        <v>4.4879999999999995</v>
      </c>
      <c r="Q132" s="26">
        <f>J132*1000/D132</f>
        <v>160</v>
      </c>
      <c r="R132" s="26">
        <f>K132*1000/D132</f>
        <v>98.7777777777778</v>
      </c>
      <c r="S132" s="26">
        <f>L132*1000/D132</f>
        <v>98.7777777777778</v>
      </c>
      <c r="T132" s="110">
        <f>L132-J132</f>
        <v>-2.203999999999999</v>
      </c>
      <c r="U132" s="110">
        <f>N132-P132</f>
        <v>0</v>
      </c>
      <c r="V132" s="126">
        <f>O132-M132</f>
        <v>0</v>
      </c>
    </row>
    <row r="133" spans="1:22" ht="12.75">
      <c r="A133" s="145"/>
      <c r="B133" s="62">
        <v>129</v>
      </c>
      <c r="C133" s="29" t="s">
        <v>290</v>
      </c>
      <c r="D133" s="23">
        <v>61</v>
      </c>
      <c r="E133" s="23">
        <v>1973</v>
      </c>
      <c r="F133" s="25">
        <v>2686.2</v>
      </c>
      <c r="G133" s="25">
        <f>F133</f>
        <v>2686.2</v>
      </c>
      <c r="H133" s="24">
        <v>12.43</v>
      </c>
      <c r="I133" s="24">
        <f>H133</f>
        <v>12.43</v>
      </c>
      <c r="J133" s="24">
        <v>9.05</v>
      </c>
      <c r="K133" s="24">
        <f>I133-N133</f>
        <v>6.055</v>
      </c>
      <c r="L133" s="24">
        <f>I133-P133</f>
        <v>6.672328</v>
      </c>
      <c r="M133" s="26">
        <v>125</v>
      </c>
      <c r="N133" s="24">
        <f>M133*0.051</f>
        <v>6.375</v>
      </c>
      <c r="O133" s="26">
        <v>101.6</v>
      </c>
      <c r="P133" s="24">
        <f>O133*0.05667</f>
        <v>5.7576719999999995</v>
      </c>
      <c r="Q133" s="26">
        <f>J133*1000/D133</f>
        <v>148.36065573770492</v>
      </c>
      <c r="R133" s="26">
        <f>K133*1000/D133</f>
        <v>99.26229508196721</v>
      </c>
      <c r="S133" s="26">
        <f>L133*1000/D133</f>
        <v>109.3824262295082</v>
      </c>
      <c r="T133" s="110">
        <f>L133-J133</f>
        <v>-2.3776720000000005</v>
      </c>
      <c r="U133" s="110">
        <f>N133-P133</f>
        <v>0.6173280000000005</v>
      </c>
      <c r="V133" s="126">
        <f>1.11*O133-M133</f>
        <v>-12.22399999999999</v>
      </c>
    </row>
    <row r="134" spans="1:22" ht="12.75">
      <c r="A134" s="145"/>
      <c r="B134" s="62">
        <v>130</v>
      </c>
      <c r="C134" s="29" t="s">
        <v>38</v>
      </c>
      <c r="D134" s="23">
        <v>59</v>
      </c>
      <c r="E134" s="23">
        <v>1994</v>
      </c>
      <c r="F134" s="25">
        <v>3218</v>
      </c>
      <c r="G134" s="25">
        <v>3218</v>
      </c>
      <c r="H134" s="24">
        <v>12.755</v>
      </c>
      <c r="I134" s="24">
        <f>+H134</f>
        <v>12.755</v>
      </c>
      <c r="J134" s="91">
        <v>6.4463040000000005</v>
      </c>
      <c r="K134" s="24">
        <f>I134-N134</f>
        <v>5.870000000000001</v>
      </c>
      <c r="L134" s="24">
        <f>I134-P134</f>
        <v>6.446300000000001</v>
      </c>
      <c r="M134" s="95">
        <v>135</v>
      </c>
      <c r="N134" s="24">
        <f>M134*0.051</f>
        <v>6.885</v>
      </c>
      <c r="O134" s="95">
        <v>123.7</v>
      </c>
      <c r="P134" s="24">
        <f>O134*0.051</f>
        <v>6.3087</v>
      </c>
      <c r="Q134" s="26">
        <f>J134*1000/D134</f>
        <v>109.25938983050848</v>
      </c>
      <c r="R134" s="26">
        <f>K134*1000/D134</f>
        <v>99.49152542372883</v>
      </c>
      <c r="S134" s="26">
        <f>L134*1000/D134</f>
        <v>109.25932203389833</v>
      </c>
      <c r="T134" s="110">
        <f>L134-J134</f>
        <v>-3.9999999996709334E-06</v>
      </c>
      <c r="U134" s="110">
        <f>N134-P134</f>
        <v>0.5762999999999998</v>
      </c>
      <c r="V134" s="126">
        <f>O134-M134</f>
        <v>-11.299999999999997</v>
      </c>
    </row>
    <row r="135" spans="1:22" ht="12.75">
      <c r="A135" s="145"/>
      <c r="B135" s="62">
        <v>131</v>
      </c>
      <c r="C135" s="22" t="s">
        <v>635</v>
      </c>
      <c r="D135" s="23">
        <v>40</v>
      </c>
      <c r="E135" s="23" t="s">
        <v>147</v>
      </c>
      <c r="F135" s="25">
        <v>2109.15</v>
      </c>
      <c r="G135" s="25">
        <v>2109.15</v>
      </c>
      <c r="H135" s="24">
        <v>9.198</v>
      </c>
      <c r="I135" s="24">
        <v>9.198</v>
      </c>
      <c r="J135" s="24">
        <f>D135*0.16</f>
        <v>6.4</v>
      </c>
      <c r="K135" s="24">
        <f>I135-N135</f>
        <v>3.9939</v>
      </c>
      <c r="L135" s="24">
        <f>I135-P135</f>
        <v>5.396268</v>
      </c>
      <c r="M135" s="26">
        <v>95</v>
      </c>
      <c r="N135" s="24">
        <f>M135*0.05478</f>
        <v>5.2041</v>
      </c>
      <c r="O135" s="26">
        <v>69.4</v>
      </c>
      <c r="P135" s="24">
        <f>O135*0.05478</f>
        <v>3.8017320000000003</v>
      </c>
      <c r="Q135" s="26">
        <f>J135*1000/D135</f>
        <v>160</v>
      </c>
      <c r="R135" s="26">
        <f>K135*1000/D135</f>
        <v>99.8475</v>
      </c>
      <c r="S135" s="26">
        <f>L135*1000/D135</f>
        <v>134.9067</v>
      </c>
      <c r="T135" s="110">
        <f>L135-J135</f>
        <v>-1.0037320000000003</v>
      </c>
      <c r="U135" s="110">
        <f>N135-P135</f>
        <v>1.402368</v>
      </c>
      <c r="V135" s="126">
        <f>O135-M135</f>
        <v>-25.599999999999994</v>
      </c>
    </row>
    <row r="136" spans="1:22" ht="12.75">
      <c r="A136" s="145"/>
      <c r="B136" s="62">
        <v>132</v>
      </c>
      <c r="C136" s="32" t="s">
        <v>619</v>
      </c>
      <c r="D136" s="23">
        <v>12</v>
      </c>
      <c r="E136" s="23" t="s">
        <v>147</v>
      </c>
      <c r="F136" s="25">
        <v>706.2</v>
      </c>
      <c r="G136" s="25">
        <v>706.2</v>
      </c>
      <c r="H136" s="24">
        <v>2.678</v>
      </c>
      <c r="I136" s="24">
        <v>2.678</v>
      </c>
      <c r="J136" s="24">
        <f>D136*0.16</f>
        <v>1.92</v>
      </c>
      <c r="K136" s="24">
        <f>I136-N136</f>
        <v>1.19894</v>
      </c>
      <c r="L136" s="24">
        <f>I136-P136</f>
        <v>1.3632799999999998</v>
      </c>
      <c r="M136" s="26">
        <v>27</v>
      </c>
      <c r="N136" s="24">
        <f>M136*0.05478</f>
        <v>1.47906</v>
      </c>
      <c r="O136" s="27">
        <v>24</v>
      </c>
      <c r="P136" s="24">
        <f>O136*0.05478</f>
        <v>1.31472</v>
      </c>
      <c r="Q136" s="26">
        <f>J136*1000/D136</f>
        <v>160</v>
      </c>
      <c r="R136" s="26">
        <f>K136*1000/D136</f>
        <v>99.91166666666665</v>
      </c>
      <c r="S136" s="26">
        <f>L136*1000/D136</f>
        <v>113.60666666666664</v>
      </c>
      <c r="T136" s="110">
        <f>L136-J136</f>
        <v>-0.5567200000000001</v>
      </c>
      <c r="U136" s="110">
        <f>N136-P136</f>
        <v>0.16433999999999993</v>
      </c>
      <c r="V136" s="126">
        <f>O136-M136</f>
        <v>-3</v>
      </c>
    </row>
    <row r="137" spans="1:22" ht="12.75">
      <c r="A137" s="145"/>
      <c r="B137" s="62">
        <v>133</v>
      </c>
      <c r="C137" s="32" t="s">
        <v>618</v>
      </c>
      <c r="D137" s="23">
        <v>12</v>
      </c>
      <c r="E137" s="23" t="s">
        <v>147</v>
      </c>
      <c r="F137" s="25">
        <v>706.92</v>
      </c>
      <c r="G137" s="25">
        <v>706.92</v>
      </c>
      <c r="H137" s="24">
        <v>2.575</v>
      </c>
      <c r="I137" s="24">
        <v>2.575</v>
      </c>
      <c r="J137" s="24">
        <f>D137*0.16</f>
        <v>1.92</v>
      </c>
      <c r="K137" s="24">
        <f>I137-N137</f>
        <v>1.2055</v>
      </c>
      <c r="L137" s="24">
        <f>I137-P137</f>
        <v>1.2055</v>
      </c>
      <c r="M137" s="26">
        <v>25</v>
      </c>
      <c r="N137" s="24">
        <f>M137*0.05478</f>
        <v>1.3695000000000002</v>
      </c>
      <c r="O137" s="27">
        <v>25</v>
      </c>
      <c r="P137" s="24">
        <f>O137*0.05478</f>
        <v>1.3695000000000002</v>
      </c>
      <c r="Q137" s="26">
        <f>J137*1000/D137</f>
        <v>160</v>
      </c>
      <c r="R137" s="26">
        <f>K137*1000/D137</f>
        <v>100.45833333333333</v>
      </c>
      <c r="S137" s="26">
        <f>L137*1000/D137</f>
        <v>100.45833333333333</v>
      </c>
      <c r="T137" s="110">
        <f>L137-J137</f>
        <v>-0.7144999999999999</v>
      </c>
      <c r="U137" s="110">
        <f>N137-P137</f>
        <v>0</v>
      </c>
      <c r="V137" s="126">
        <f>O137-M137</f>
        <v>0</v>
      </c>
    </row>
    <row r="138" spans="1:22" ht="12.75">
      <c r="A138" s="145"/>
      <c r="B138" s="62">
        <v>134</v>
      </c>
      <c r="C138" s="180" t="s">
        <v>114</v>
      </c>
      <c r="D138" s="260">
        <v>25</v>
      </c>
      <c r="E138" s="23">
        <v>1963</v>
      </c>
      <c r="F138" s="25">
        <v>1110.41</v>
      </c>
      <c r="G138" s="25">
        <v>1110.41</v>
      </c>
      <c r="H138" s="319">
        <v>4.862</v>
      </c>
      <c r="I138" s="24">
        <f>H138</f>
        <v>4.862</v>
      </c>
      <c r="J138" s="320">
        <v>3.84</v>
      </c>
      <c r="K138" s="24">
        <f>I138-N138</f>
        <v>2.5160000000000005</v>
      </c>
      <c r="L138" s="24">
        <f>I138-P138</f>
        <v>2.822</v>
      </c>
      <c r="M138" s="344">
        <v>46</v>
      </c>
      <c r="N138" s="24">
        <f>M138*0.051</f>
        <v>2.3459999999999996</v>
      </c>
      <c r="O138" s="351">
        <v>40</v>
      </c>
      <c r="P138" s="24">
        <f>O138*0.051</f>
        <v>2.04</v>
      </c>
      <c r="Q138" s="26">
        <f>J138*1000/D138</f>
        <v>153.6</v>
      </c>
      <c r="R138" s="26">
        <f>K138*1000/D138</f>
        <v>100.64000000000001</v>
      </c>
      <c r="S138" s="26">
        <f>L138*1000/D138</f>
        <v>112.88</v>
      </c>
      <c r="T138" s="110">
        <f>L138-J138</f>
        <v>-1.0179999999999998</v>
      </c>
      <c r="U138" s="110">
        <f>N138-P138</f>
        <v>0.3059999999999996</v>
      </c>
      <c r="V138" s="126">
        <f>O138-M138</f>
        <v>-6</v>
      </c>
    </row>
    <row r="139" spans="1:22" ht="12.75">
      <c r="A139" s="145"/>
      <c r="B139" s="62">
        <v>135</v>
      </c>
      <c r="C139" s="22" t="s">
        <v>257</v>
      </c>
      <c r="D139" s="23">
        <v>9</v>
      </c>
      <c r="E139" s="23">
        <v>1989</v>
      </c>
      <c r="F139" s="25">
        <v>530.1</v>
      </c>
      <c r="G139" s="25">
        <v>530.1</v>
      </c>
      <c r="H139" s="24">
        <v>2.1309</v>
      </c>
      <c r="I139" s="24">
        <v>2.1309</v>
      </c>
      <c r="J139" s="24">
        <v>1.44</v>
      </c>
      <c r="K139" s="24">
        <f>I139-N139</f>
        <v>0.9069</v>
      </c>
      <c r="L139" s="24">
        <f>I139-P139</f>
        <v>0.9069</v>
      </c>
      <c r="M139" s="26">
        <v>24</v>
      </c>
      <c r="N139" s="24">
        <f>M139*0.051</f>
        <v>1.224</v>
      </c>
      <c r="O139" s="26">
        <v>24</v>
      </c>
      <c r="P139" s="24">
        <f>O139*0.051</f>
        <v>1.224</v>
      </c>
      <c r="Q139" s="26">
        <f>J139*1000/D139</f>
        <v>160</v>
      </c>
      <c r="R139" s="26">
        <f>K139*1000/D139</f>
        <v>100.76666666666668</v>
      </c>
      <c r="S139" s="26">
        <f>L139*1000/D139</f>
        <v>100.76666666666668</v>
      </c>
      <c r="T139" s="110">
        <f>L139-J139</f>
        <v>-0.5330999999999999</v>
      </c>
      <c r="U139" s="110">
        <f>N139-P139</f>
        <v>0</v>
      </c>
      <c r="V139" s="126">
        <f>O139-M139</f>
        <v>0</v>
      </c>
    </row>
    <row r="140" spans="1:22" ht="12.75">
      <c r="A140" s="145"/>
      <c r="B140" s="62">
        <v>136</v>
      </c>
      <c r="C140" s="22" t="s">
        <v>407</v>
      </c>
      <c r="D140" s="23">
        <v>20</v>
      </c>
      <c r="E140" s="23" t="s">
        <v>405</v>
      </c>
      <c r="F140" s="25">
        <v>1064.2</v>
      </c>
      <c r="G140" s="25">
        <f>F140</f>
        <v>1064.2</v>
      </c>
      <c r="H140" s="24">
        <v>5.19</v>
      </c>
      <c r="I140" s="24">
        <f>H140</f>
        <v>5.19</v>
      </c>
      <c r="J140" s="24">
        <f>160*D140/1000</f>
        <v>3.2</v>
      </c>
      <c r="K140" s="24">
        <f>I140-N140</f>
        <v>2.0176000000000003</v>
      </c>
      <c r="L140" s="24">
        <f>I140-P140</f>
        <v>0.6302415000000003</v>
      </c>
      <c r="M140" s="26">
        <v>56</v>
      </c>
      <c r="N140" s="24">
        <f>M140*0.05665</f>
        <v>3.1724</v>
      </c>
      <c r="O140" s="26">
        <v>80.49</v>
      </c>
      <c r="P140" s="24">
        <f>O140*0.05665</f>
        <v>4.5597585</v>
      </c>
      <c r="Q140" s="26">
        <f>J140*1000/D140</f>
        <v>160</v>
      </c>
      <c r="R140" s="26">
        <f>K140*1000/D140</f>
        <v>100.88000000000002</v>
      </c>
      <c r="S140" s="26">
        <f>L140*1000/D140</f>
        <v>31.512075000000017</v>
      </c>
      <c r="T140" s="110">
        <f>L140-J140</f>
        <v>-2.5697585</v>
      </c>
      <c r="U140" s="110">
        <f>N140-P140</f>
        <v>-1.3873585</v>
      </c>
      <c r="V140" s="126">
        <f>O140-M140</f>
        <v>24.489999999999995</v>
      </c>
    </row>
    <row r="141" spans="1:22" ht="12.75">
      <c r="A141" s="145"/>
      <c r="B141" s="62">
        <v>137</v>
      </c>
      <c r="C141" s="22" t="s">
        <v>490</v>
      </c>
      <c r="D141" s="23">
        <v>9</v>
      </c>
      <c r="E141" s="23">
        <v>1989</v>
      </c>
      <c r="F141" s="25">
        <v>596.79</v>
      </c>
      <c r="G141" s="25">
        <v>596.79</v>
      </c>
      <c r="H141" s="24">
        <v>2.441</v>
      </c>
      <c r="I141" s="24">
        <v>2.441</v>
      </c>
      <c r="J141" s="24">
        <v>1.44</v>
      </c>
      <c r="K141" s="24">
        <f>I141-N141</f>
        <v>0.911</v>
      </c>
      <c r="L141" s="24">
        <f>I141-P141</f>
        <v>0.8089999999999999</v>
      </c>
      <c r="M141" s="26">
        <v>30</v>
      </c>
      <c r="N141" s="24">
        <f>M141*0.051</f>
        <v>1.5299999999999998</v>
      </c>
      <c r="O141" s="26">
        <v>32</v>
      </c>
      <c r="P141" s="24">
        <f>O141*0.051</f>
        <v>1.632</v>
      </c>
      <c r="Q141" s="26">
        <f>J141*1000/D141</f>
        <v>160</v>
      </c>
      <c r="R141" s="26">
        <f>K141*1000/D141</f>
        <v>101.22222222222223</v>
      </c>
      <c r="S141" s="26">
        <f>L141*1000/D141</f>
        <v>89.88888888888887</v>
      </c>
      <c r="T141" s="110">
        <f>L141-J141</f>
        <v>-0.631</v>
      </c>
      <c r="U141" s="110">
        <f>N141-P141</f>
        <v>-0.10200000000000009</v>
      </c>
      <c r="V141" s="126">
        <f>O141-M141</f>
        <v>2</v>
      </c>
    </row>
    <row r="142" spans="1:22" ht="12.75">
      <c r="A142" s="145"/>
      <c r="B142" s="62">
        <v>138</v>
      </c>
      <c r="C142" s="29" t="s">
        <v>186</v>
      </c>
      <c r="D142" s="23">
        <v>12</v>
      </c>
      <c r="E142" s="23">
        <v>1962</v>
      </c>
      <c r="F142" s="25">
        <v>533.7</v>
      </c>
      <c r="G142" s="25">
        <v>533.7</v>
      </c>
      <c r="H142" s="24">
        <v>1.9</v>
      </c>
      <c r="I142" s="24">
        <v>1.9</v>
      </c>
      <c r="J142" s="24">
        <v>1.92</v>
      </c>
      <c r="K142" s="24">
        <f>I142-N142</f>
        <v>1.2197999999999998</v>
      </c>
      <c r="L142" s="24">
        <f>I142-P142</f>
        <v>1.265</v>
      </c>
      <c r="M142" s="26">
        <v>12</v>
      </c>
      <c r="N142" s="24">
        <v>0.6802</v>
      </c>
      <c r="O142" s="26">
        <v>11.207</v>
      </c>
      <c r="P142" s="24">
        <v>0.635</v>
      </c>
      <c r="Q142" s="26">
        <f>0.16*1000</f>
        <v>160</v>
      </c>
      <c r="R142" s="26">
        <f>K142/D142*1000</f>
        <v>101.64999999999998</v>
      </c>
      <c r="S142" s="26">
        <f>L142/D142*1000</f>
        <v>105.41666666666666</v>
      </c>
      <c r="T142" s="110">
        <f>L142-J142</f>
        <v>-0.655</v>
      </c>
      <c r="U142" s="110">
        <f>N142-P142</f>
        <v>0.04520000000000002</v>
      </c>
      <c r="V142" s="126">
        <f>O142-M142</f>
        <v>-0.7929999999999993</v>
      </c>
    </row>
    <row r="143" spans="1:22" ht="12.75">
      <c r="A143" s="145"/>
      <c r="B143" s="62">
        <v>139</v>
      </c>
      <c r="C143" s="29" t="s">
        <v>709</v>
      </c>
      <c r="D143" s="23">
        <v>20</v>
      </c>
      <c r="E143" s="23">
        <v>1996</v>
      </c>
      <c r="F143" s="25">
        <v>1116.52</v>
      </c>
      <c r="G143" s="25">
        <v>1116.52</v>
      </c>
      <c r="H143" s="24">
        <v>5.2008</v>
      </c>
      <c r="I143" s="24">
        <f>H143</f>
        <v>5.2008</v>
      </c>
      <c r="J143" s="24">
        <v>3.2</v>
      </c>
      <c r="K143" s="24">
        <f>I143-N143</f>
        <v>2.0388</v>
      </c>
      <c r="L143" s="24">
        <f>I143-P143</f>
        <v>2.94624</v>
      </c>
      <c r="M143" s="26">
        <v>62</v>
      </c>
      <c r="N143" s="24">
        <f>M143*0.051</f>
        <v>3.162</v>
      </c>
      <c r="O143" s="26">
        <v>42</v>
      </c>
      <c r="P143" s="24">
        <v>2.25456</v>
      </c>
      <c r="Q143" s="26">
        <f>J143*1000/D143</f>
        <v>160</v>
      </c>
      <c r="R143" s="26">
        <f>K143*1000/D143</f>
        <v>101.94000000000001</v>
      </c>
      <c r="S143" s="26">
        <f>L143*1000/D143</f>
        <v>147.31199999999998</v>
      </c>
      <c r="T143" s="110">
        <f>L143-J143</f>
        <v>-0.2537600000000002</v>
      </c>
      <c r="U143" s="110">
        <f>N143-P143</f>
        <v>0.9074399999999998</v>
      </c>
      <c r="V143" s="126">
        <f>O143-M143</f>
        <v>-20</v>
      </c>
    </row>
    <row r="144" spans="1:22" ht="12.75">
      <c r="A144" s="145"/>
      <c r="B144" s="62">
        <v>140</v>
      </c>
      <c r="C144" s="186" t="s">
        <v>154</v>
      </c>
      <c r="D144" s="187">
        <v>122</v>
      </c>
      <c r="E144" s="188" t="s">
        <v>147</v>
      </c>
      <c r="F144" s="296">
        <v>5797.51</v>
      </c>
      <c r="G144" s="296">
        <v>5797.51</v>
      </c>
      <c r="H144" s="323">
        <v>25.1</v>
      </c>
      <c r="I144" s="190">
        <f>H144</f>
        <v>25.1</v>
      </c>
      <c r="J144" s="190">
        <v>19.04</v>
      </c>
      <c r="K144" s="190">
        <f>I144-N144</f>
        <v>12.51218</v>
      </c>
      <c r="L144" s="190">
        <f>I144-P144</f>
        <v>14.407757600000002</v>
      </c>
      <c r="M144" s="287">
        <v>238</v>
      </c>
      <c r="N144" s="190">
        <f>M144*0.05289</f>
        <v>12.58782</v>
      </c>
      <c r="O144" s="287">
        <v>202.16</v>
      </c>
      <c r="P144" s="190">
        <f>O144*0.05289</f>
        <v>10.6922424</v>
      </c>
      <c r="Q144" s="191">
        <f>J144*1000/D144</f>
        <v>156.0655737704918</v>
      </c>
      <c r="R144" s="191">
        <f>K144*1000/D144</f>
        <v>102.55885245901639</v>
      </c>
      <c r="S144" s="191">
        <f>L144*1000/D144</f>
        <v>118.09637377049182</v>
      </c>
      <c r="T144" s="189">
        <f>L144-J144</f>
        <v>-4.632242399999997</v>
      </c>
      <c r="U144" s="189">
        <f>N144-P144</f>
        <v>1.895577600000001</v>
      </c>
      <c r="V144" s="280">
        <f>O144-M144</f>
        <v>-35.84</v>
      </c>
    </row>
    <row r="145" spans="1:22" ht="12.75">
      <c r="A145" s="145"/>
      <c r="B145" s="62">
        <v>141</v>
      </c>
      <c r="C145" s="22" t="s">
        <v>346</v>
      </c>
      <c r="D145" s="23">
        <v>37</v>
      </c>
      <c r="E145" s="23">
        <v>1978</v>
      </c>
      <c r="F145" s="25">
        <v>1934.43</v>
      </c>
      <c r="G145" s="25">
        <v>1934.43</v>
      </c>
      <c r="H145" s="24">
        <v>9.317</v>
      </c>
      <c r="I145" s="24">
        <v>9.317</v>
      </c>
      <c r="J145" s="24">
        <v>5.92</v>
      </c>
      <c r="K145" s="24">
        <f>I145-N145</f>
        <v>3.8492900000000008</v>
      </c>
      <c r="L145" s="24">
        <f>I145-P145</f>
        <v>3.8492900000000008</v>
      </c>
      <c r="M145" s="26">
        <v>107.21</v>
      </c>
      <c r="N145" s="24">
        <f>M145*0.051</f>
        <v>5.467709999999999</v>
      </c>
      <c r="O145" s="26">
        <v>107.21</v>
      </c>
      <c r="P145" s="24">
        <f>O145*0.051</f>
        <v>5.467709999999999</v>
      </c>
      <c r="Q145" s="26">
        <f>J145*1000/D145</f>
        <v>160</v>
      </c>
      <c r="R145" s="26">
        <f>K145*1000/D145</f>
        <v>104.03486486486489</v>
      </c>
      <c r="S145" s="26">
        <f>L145*1000/D145</f>
        <v>104.03486486486489</v>
      </c>
      <c r="T145" s="110">
        <f>L145-J145</f>
        <v>-2.070709999999999</v>
      </c>
      <c r="U145" s="110">
        <f>N145-P145</f>
        <v>0</v>
      </c>
      <c r="V145" s="126">
        <f>O145-M145</f>
        <v>0</v>
      </c>
    </row>
    <row r="146" spans="1:22" ht="12.75">
      <c r="A146" s="145"/>
      <c r="B146" s="62">
        <v>142</v>
      </c>
      <c r="C146" s="22" t="s">
        <v>568</v>
      </c>
      <c r="D146" s="23">
        <v>100</v>
      </c>
      <c r="E146" s="23">
        <v>1971</v>
      </c>
      <c r="F146" s="25">
        <v>4404.22</v>
      </c>
      <c r="G146" s="25">
        <v>4404.22</v>
      </c>
      <c r="H146" s="24">
        <v>17.715</v>
      </c>
      <c r="I146" s="24">
        <f>H146</f>
        <v>17.715</v>
      </c>
      <c r="J146" s="24">
        <v>16</v>
      </c>
      <c r="K146" s="24">
        <f>I146-N146</f>
        <v>10.422</v>
      </c>
      <c r="L146" s="24">
        <f>I146-P146</f>
        <v>11.595</v>
      </c>
      <c r="M146" s="26">
        <v>143</v>
      </c>
      <c r="N146" s="24">
        <f>M146*0.051</f>
        <v>7.292999999999999</v>
      </c>
      <c r="O146" s="26">
        <v>120</v>
      </c>
      <c r="P146" s="24">
        <f>O146*0.051</f>
        <v>6.119999999999999</v>
      </c>
      <c r="Q146" s="26">
        <f>J146*1000/D146</f>
        <v>160</v>
      </c>
      <c r="R146" s="26">
        <f>K146*1000/D146</f>
        <v>104.22</v>
      </c>
      <c r="S146" s="26">
        <f>L146*1000/D146</f>
        <v>115.95</v>
      </c>
      <c r="T146" s="110">
        <f>L146-J146</f>
        <v>-4.404999999999999</v>
      </c>
      <c r="U146" s="110">
        <f>N146-P146</f>
        <v>1.173</v>
      </c>
      <c r="V146" s="126">
        <f>O146-M146</f>
        <v>-23</v>
      </c>
    </row>
    <row r="147" spans="1:22" ht="12.75">
      <c r="A147" s="145"/>
      <c r="B147" s="62">
        <v>143</v>
      </c>
      <c r="C147" s="22" t="s">
        <v>418</v>
      </c>
      <c r="D147" s="23">
        <v>49</v>
      </c>
      <c r="E147" s="23">
        <v>1970</v>
      </c>
      <c r="F147" s="25">
        <v>2701.85</v>
      </c>
      <c r="G147" s="25">
        <v>2067.49</v>
      </c>
      <c r="H147" s="24">
        <v>10.534993</v>
      </c>
      <c r="I147" s="24">
        <f>H147</f>
        <v>10.534993</v>
      </c>
      <c r="J147" s="24">
        <v>6.994864</v>
      </c>
      <c r="K147" s="24">
        <f>I147-N147</f>
        <v>5.128993</v>
      </c>
      <c r="L147" s="24">
        <f>I147-P147</f>
        <v>5.32978</v>
      </c>
      <c r="M147" s="26">
        <v>106</v>
      </c>
      <c r="N147" s="24">
        <f>M147*0.051</f>
        <v>5.406</v>
      </c>
      <c r="O147" s="26">
        <v>102.063</v>
      </c>
      <c r="P147" s="24">
        <f>O147*0.051</f>
        <v>5.205213</v>
      </c>
      <c r="Q147" s="26">
        <f>J147*1000/D147</f>
        <v>142.75232653061224</v>
      </c>
      <c r="R147" s="26">
        <f>K147*1000/D147</f>
        <v>104.67332653061226</v>
      </c>
      <c r="S147" s="26">
        <f>L147*1000/D147</f>
        <v>108.77102040816328</v>
      </c>
      <c r="T147" s="110">
        <f>L147-J147</f>
        <v>-1.6650839999999993</v>
      </c>
      <c r="U147" s="110">
        <f>N147-P147</f>
        <v>0.20078700000000005</v>
      </c>
      <c r="V147" s="126">
        <f>O147-M147</f>
        <v>-3.9369999999999976</v>
      </c>
    </row>
    <row r="148" spans="1:22" ht="12.75">
      <c r="A148" s="145"/>
      <c r="B148" s="62">
        <v>144</v>
      </c>
      <c r="C148" s="29" t="s">
        <v>315</v>
      </c>
      <c r="D148" s="23">
        <v>41</v>
      </c>
      <c r="E148" s="23">
        <v>1994</v>
      </c>
      <c r="F148" s="25">
        <v>2023.7</v>
      </c>
      <c r="G148" s="25">
        <f>F148</f>
        <v>2023.7</v>
      </c>
      <c r="H148" s="24">
        <v>9.45</v>
      </c>
      <c r="I148" s="24">
        <f>H148</f>
        <v>9.45</v>
      </c>
      <c r="J148" s="24">
        <v>6.8</v>
      </c>
      <c r="K148" s="24">
        <f>I148-N148</f>
        <v>4.2989999999999995</v>
      </c>
      <c r="L148" s="24">
        <f>I148-P148</f>
        <v>4.162688999999999</v>
      </c>
      <c r="M148" s="26">
        <v>101</v>
      </c>
      <c r="N148" s="24">
        <f>M148*0.051</f>
        <v>5.151</v>
      </c>
      <c r="O148" s="26">
        <v>93.3</v>
      </c>
      <c r="P148" s="24">
        <f>O148*0.05667</f>
        <v>5.287311</v>
      </c>
      <c r="Q148" s="26">
        <f>J148*1000/D148</f>
        <v>165.85365853658536</v>
      </c>
      <c r="R148" s="26">
        <f>K148*1000/D148</f>
        <v>104.85365853658534</v>
      </c>
      <c r="S148" s="26">
        <f>L148*1000/D148</f>
        <v>101.52899999999998</v>
      </c>
      <c r="T148" s="110">
        <f>L148-J148</f>
        <v>-2.6373110000000004</v>
      </c>
      <c r="U148" s="110">
        <f>N148-P148</f>
        <v>-0.13631100000000007</v>
      </c>
      <c r="V148" s="126">
        <f>1.11*O148-M148</f>
        <v>2.5630000000000024</v>
      </c>
    </row>
    <row r="149" spans="1:22" ht="12.75">
      <c r="A149" s="145"/>
      <c r="B149" s="62">
        <v>145</v>
      </c>
      <c r="C149" s="22" t="s">
        <v>567</v>
      </c>
      <c r="D149" s="23">
        <v>45</v>
      </c>
      <c r="E149" s="23">
        <v>1974</v>
      </c>
      <c r="F149" s="25">
        <v>2276.56</v>
      </c>
      <c r="G149" s="25">
        <v>2276.56</v>
      </c>
      <c r="H149" s="24">
        <v>9.825</v>
      </c>
      <c r="I149" s="24">
        <f>H149</f>
        <v>9.825</v>
      </c>
      <c r="J149" s="24">
        <v>7.2</v>
      </c>
      <c r="K149" s="24">
        <f>I149-N149</f>
        <v>4.725</v>
      </c>
      <c r="L149" s="24">
        <f>I149-P149</f>
        <v>5.133</v>
      </c>
      <c r="M149" s="26">
        <v>100</v>
      </c>
      <c r="N149" s="24">
        <f>M149*0.051</f>
        <v>5.1</v>
      </c>
      <c r="O149" s="26">
        <v>92</v>
      </c>
      <c r="P149" s="24">
        <f>O149*0.051</f>
        <v>4.691999999999999</v>
      </c>
      <c r="Q149" s="26">
        <f>J149*1000/D149</f>
        <v>160</v>
      </c>
      <c r="R149" s="26">
        <f>K149*1000/D149</f>
        <v>105</v>
      </c>
      <c r="S149" s="26">
        <f>L149*1000/D149</f>
        <v>114.06666666666666</v>
      </c>
      <c r="T149" s="110">
        <f>L149-J149</f>
        <v>-2.067</v>
      </c>
      <c r="U149" s="110">
        <f>N149-P149</f>
        <v>0.40800000000000036</v>
      </c>
      <c r="V149" s="126">
        <f>O149-M149</f>
        <v>-8</v>
      </c>
    </row>
    <row r="150" spans="1:22" ht="12.75">
      <c r="A150" s="145"/>
      <c r="B150" s="62">
        <v>146</v>
      </c>
      <c r="C150" s="180" t="s">
        <v>214</v>
      </c>
      <c r="D150" s="260">
        <v>35</v>
      </c>
      <c r="E150" s="23">
        <v>1968</v>
      </c>
      <c r="F150" s="25">
        <v>1948.21</v>
      </c>
      <c r="G150" s="25">
        <v>1948.21</v>
      </c>
      <c r="H150" s="319">
        <v>7.097</v>
      </c>
      <c r="I150" s="24">
        <f>H150</f>
        <v>7.097</v>
      </c>
      <c r="J150" s="320">
        <v>5.6</v>
      </c>
      <c r="K150" s="24">
        <f>I150-N150</f>
        <v>3.6800000000000006</v>
      </c>
      <c r="L150" s="24">
        <f>I150-P150</f>
        <v>3.9177620000000006</v>
      </c>
      <c r="M150" s="344">
        <v>67</v>
      </c>
      <c r="N150" s="24">
        <f>M150*0.051</f>
        <v>3.417</v>
      </c>
      <c r="O150" s="351">
        <v>62.338</v>
      </c>
      <c r="P150" s="24">
        <f>O150*0.051</f>
        <v>3.179238</v>
      </c>
      <c r="Q150" s="26">
        <f>J150*1000/D150</f>
        <v>160</v>
      </c>
      <c r="R150" s="26">
        <f>K150*1000/D150</f>
        <v>105.14285714285715</v>
      </c>
      <c r="S150" s="26">
        <f>L150*1000/D150</f>
        <v>111.93605714285717</v>
      </c>
      <c r="T150" s="110">
        <f>L150-J150</f>
        <v>-1.682237999999999</v>
      </c>
      <c r="U150" s="110">
        <f>N150-P150</f>
        <v>0.23776200000000003</v>
      </c>
      <c r="V150" s="126">
        <f>O150-M150</f>
        <v>-4.661999999999999</v>
      </c>
    </row>
    <row r="151" spans="1:22" ht="12.75">
      <c r="A151" s="145"/>
      <c r="B151" s="62">
        <v>147</v>
      </c>
      <c r="C151" s="29" t="s">
        <v>191</v>
      </c>
      <c r="D151" s="23">
        <v>24</v>
      </c>
      <c r="E151" s="23">
        <v>1991</v>
      </c>
      <c r="F151" s="25">
        <v>1163.97</v>
      </c>
      <c r="G151" s="25">
        <v>1163.97</v>
      </c>
      <c r="H151" s="24">
        <v>4.82</v>
      </c>
      <c r="I151" s="24">
        <v>4.82</v>
      </c>
      <c r="J151" s="24">
        <v>3.84</v>
      </c>
      <c r="K151" s="24">
        <f>I151-N151</f>
        <v>2.5250000000000004</v>
      </c>
      <c r="L151" s="24">
        <f>I151-P151</f>
        <v>2.6944000000000004</v>
      </c>
      <c r="M151" s="26">
        <v>45</v>
      </c>
      <c r="N151" s="24">
        <v>2.295</v>
      </c>
      <c r="O151" s="26">
        <v>41.679</v>
      </c>
      <c r="P151" s="24">
        <v>2.1256</v>
      </c>
      <c r="Q151" s="26">
        <f>0.16*1000</f>
        <v>160</v>
      </c>
      <c r="R151" s="26">
        <f>K151/D151*1000</f>
        <v>105.20833333333334</v>
      </c>
      <c r="S151" s="26">
        <f>L151/D151*1000</f>
        <v>112.26666666666668</v>
      </c>
      <c r="T151" s="110">
        <f>L151-J151</f>
        <v>-1.1455999999999995</v>
      </c>
      <c r="U151" s="110">
        <f>N151-P151</f>
        <v>0.1694</v>
      </c>
      <c r="V151" s="126">
        <f>O151-M151</f>
        <v>-3.320999999999998</v>
      </c>
    </row>
    <row r="152" spans="1:22" ht="12.75">
      <c r="A152" s="145"/>
      <c r="B152" s="62">
        <v>148</v>
      </c>
      <c r="C152" s="22" t="s">
        <v>404</v>
      </c>
      <c r="D152" s="23">
        <v>60</v>
      </c>
      <c r="E152" s="23" t="s">
        <v>405</v>
      </c>
      <c r="F152" s="25">
        <v>3151.92</v>
      </c>
      <c r="G152" s="25">
        <f>F152</f>
        <v>3151.92</v>
      </c>
      <c r="H152" s="24">
        <v>14.362</v>
      </c>
      <c r="I152" s="24">
        <f>H152</f>
        <v>14.362</v>
      </c>
      <c r="J152" s="24">
        <f>160*D152/1000</f>
        <v>9.6</v>
      </c>
      <c r="K152" s="24">
        <f>I152-N152</f>
        <v>6.3177</v>
      </c>
      <c r="L152" s="24">
        <f>I152-P152</f>
        <v>3.1622950000000003</v>
      </c>
      <c r="M152" s="26">
        <v>142</v>
      </c>
      <c r="N152" s="24">
        <f>M152*0.05665</f>
        <v>8.0443</v>
      </c>
      <c r="O152" s="26">
        <v>197.7</v>
      </c>
      <c r="P152" s="24">
        <f>O152*0.05665</f>
        <v>11.199705</v>
      </c>
      <c r="Q152" s="26">
        <f>J152*1000/D152</f>
        <v>160</v>
      </c>
      <c r="R152" s="26">
        <f>K152*1000/D152</f>
        <v>105.29500000000002</v>
      </c>
      <c r="S152" s="26">
        <f>L152*1000/D152</f>
        <v>52.70491666666667</v>
      </c>
      <c r="T152" s="110">
        <f>L152-J152</f>
        <v>-6.437704999999999</v>
      </c>
      <c r="U152" s="110">
        <f>N152-P152</f>
        <v>-3.155405</v>
      </c>
      <c r="V152" s="126">
        <f>O152-M152</f>
        <v>55.69999999999999</v>
      </c>
    </row>
    <row r="153" spans="1:22" ht="12.75">
      <c r="A153" s="145"/>
      <c r="B153" s="62">
        <v>149</v>
      </c>
      <c r="C153" s="29" t="s">
        <v>245</v>
      </c>
      <c r="D153" s="23">
        <v>80</v>
      </c>
      <c r="E153" s="23">
        <v>1964</v>
      </c>
      <c r="F153" s="25">
        <v>3831.94</v>
      </c>
      <c r="G153" s="25">
        <v>3831.94</v>
      </c>
      <c r="H153" s="24">
        <v>16.91398</v>
      </c>
      <c r="I153" s="24">
        <f>H153</f>
        <v>16.91398</v>
      </c>
      <c r="J153" s="24">
        <v>12.26664</v>
      </c>
      <c r="K153" s="24">
        <f>I153-N153</f>
        <v>8.44798</v>
      </c>
      <c r="L153" s="24">
        <f>I153-P153</f>
        <v>10.46248</v>
      </c>
      <c r="M153" s="26">
        <v>166</v>
      </c>
      <c r="N153" s="24">
        <f>M153*0.051</f>
        <v>8.466</v>
      </c>
      <c r="O153" s="26">
        <v>126.50000000000001</v>
      </c>
      <c r="P153" s="24">
        <f>O153*0.051</f>
        <v>6.4515</v>
      </c>
      <c r="Q153" s="26">
        <f>J153*1000/D153</f>
        <v>153.33300000000003</v>
      </c>
      <c r="R153" s="26">
        <f>K153*1000/D153</f>
        <v>105.59975</v>
      </c>
      <c r="S153" s="26">
        <f>L153*1000/D153</f>
        <v>130.781</v>
      </c>
      <c r="T153" s="110">
        <f>L153-J153</f>
        <v>-1.8041600000000013</v>
      </c>
      <c r="U153" s="110">
        <f>N153-P153</f>
        <v>2.014499999999999</v>
      </c>
      <c r="V153" s="126">
        <f>O153-M153</f>
        <v>-39.499999999999986</v>
      </c>
    </row>
    <row r="154" spans="1:22" ht="12.75">
      <c r="A154" s="145"/>
      <c r="B154" s="62">
        <v>150</v>
      </c>
      <c r="C154" s="22" t="s">
        <v>550</v>
      </c>
      <c r="D154" s="23">
        <v>20</v>
      </c>
      <c r="E154" s="23" t="s">
        <v>147</v>
      </c>
      <c r="F154" s="25">
        <v>1143.7</v>
      </c>
      <c r="G154" s="25">
        <f>F154</f>
        <v>1143.7</v>
      </c>
      <c r="H154" s="24">
        <v>4.882</v>
      </c>
      <c r="I154" s="24">
        <f>H154</f>
        <v>4.882</v>
      </c>
      <c r="J154" s="24">
        <v>3.2</v>
      </c>
      <c r="K154" s="24">
        <f>I154-N154</f>
        <v>2.1264699999999994</v>
      </c>
      <c r="L154" s="24">
        <f>I154-P154</f>
        <v>2.0184099999999994</v>
      </c>
      <c r="M154" s="26">
        <v>51</v>
      </c>
      <c r="N154" s="24">
        <f>M154*0.05403</f>
        <v>2.7555300000000003</v>
      </c>
      <c r="O154" s="26">
        <v>53</v>
      </c>
      <c r="P154" s="24">
        <f>O154*0.05403</f>
        <v>2.8635900000000003</v>
      </c>
      <c r="Q154" s="26">
        <f>J154*1000/D154</f>
        <v>160</v>
      </c>
      <c r="R154" s="26">
        <f>K154*1000/D154</f>
        <v>106.32349999999997</v>
      </c>
      <c r="S154" s="26">
        <f>L154*1000/D154</f>
        <v>100.92049999999998</v>
      </c>
      <c r="T154" s="110">
        <f>L154-J154</f>
        <v>-1.1815900000000008</v>
      </c>
      <c r="U154" s="110">
        <f>N154-P154</f>
        <v>-0.10806000000000004</v>
      </c>
      <c r="V154" s="126">
        <f>O154-M154</f>
        <v>2</v>
      </c>
    </row>
    <row r="155" spans="1:22" ht="12.75">
      <c r="A155" s="145"/>
      <c r="B155" s="62">
        <v>151</v>
      </c>
      <c r="C155" s="22" t="s">
        <v>351</v>
      </c>
      <c r="D155" s="23">
        <v>9</v>
      </c>
      <c r="E155" s="23" t="s">
        <v>147</v>
      </c>
      <c r="F155" s="25">
        <v>656.14</v>
      </c>
      <c r="G155" s="25">
        <v>604.77</v>
      </c>
      <c r="H155" s="24">
        <v>1.5</v>
      </c>
      <c r="I155" s="24">
        <f>H155</f>
        <v>1.5</v>
      </c>
      <c r="J155" s="24">
        <v>1.052</v>
      </c>
      <c r="K155" s="24">
        <f>I155-N155</f>
        <v>0.9597</v>
      </c>
      <c r="L155" s="24">
        <f>I155-P155</f>
        <v>0.986715</v>
      </c>
      <c r="M155" s="26">
        <v>10</v>
      </c>
      <c r="N155" s="24">
        <f>M155*0.05403</f>
        <v>0.5403</v>
      </c>
      <c r="O155" s="26">
        <v>9.5</v>
      </c>
      <c r="P155" s="24">
        <f>O155*0.05403</f>
        <v>0.513285</v>
      </c>
      <c r="Q155" s="26">
        <f>J155*1000/D155</f>
        <v>116.88888888888889</v>
      </c>
      <c r="R155" s="26">
        <f>K155*1000/D155</f>
        <v>106.63333333333334</v>
      </c>
      <c r="S155" s="26">
        <f>L155*1000/D155</f>
        <v>109.635</v>
      </c>
      <c r="T155" s="110">
        <f>L155-J155</f>
        <v>-0.06528500000000004</v>
      </c>
      <c r="U155" s="110">
        <f>N155-P155</f>
        <v>0.02701500000000001</v>
      </c>
      <c r="V155" s="126">
        <f>O155-M155</f>
        <v>-0.5</v>
      </c>
    </row>
    <row r="156" spans="1:22" ht="12.75">
      <c r="A156" s="145"/>
      <c r="B156" s="62">
        <v>152</v>
      </c>
      <c r="C156" s="180" t="s">
        <v>251</v>
      </c>
      <c r="D156" s="260">
        <v>60</v>
      </c>
      <c r="E156" s="23">
        <v>1975</v>
      </c>
      <c r="F156" s="25">
        <v>2706.97</v>
      </c>
      <c r="G156" s="25">
        <v>2706.97</v>
      </c>
      <c r="H156" s="319">
        <v>11.294</v>
      </c>
      <c r="I156" s="24">
        <f>H156</f>
        <v>11.294</v>
      </c>
      <c r="J156" s="320">
        <v>9.52</v>
      </c>
      <c r="K156" s="24">
        <f>I156-N156</f>
        <v>6.398000000000001</v>
      </c>
      <c r="L156" s="24">
        <f>I156-P156</f>
        <v>6.474500000000001</v>
      </c>
      <c r="M156" s="344">
        <v>96</v>
      </c>
      <c r="N156" s="24">
        <f>M156*0.051</f>
        <v>4.896</v>
      </c>
      <c r="O156" s="351">
        <v>94.5</v>
      </c>
      <c r="P156" s="24">
        <f>O156*0.051</f>
        <v>4.8195</v>
      </c>
      <c r="Q156" s="26">
        <f>J156*1000/D156</f>
        <v>158.66666666666666</v>
      </c>
      <c r="R156" s="26">
        <f>K156*1000/D156</f>
        <v>106.63333333333335</v>
      </c>
      <c r="S156" s="26">
        <f>L156*1000/D156</f>
        <v>107.90833333333335</v>
      </c>
      <c r="T156" s="110">
        <f>L156-J156</f>
        <v>-3.0454999999999988</v>
      </c>
      <c r="U156" s="110">
        <f>N156-P156</f>
        <v>0.07650000000000023</v>
      </c>
      <c r="V156" s="126">
        <f>O156-M156</f>
        <v>-1.5</v>
      </c>
    </row>
    <row r="157" spans="1:22" ht="12.75">
      <c r="A157" s="145"/>
      <c r="B157" s="62">
        <v>153</v>
      </c>
      <c r="C157" s="29" t="s">
        <v>247</v>
      </c>
      <c r="D157" s="23">
        <v>60</v>
      </c>
      <c r="E157" s="23">
        <v>1973</v>
      </c>
      <c r="F157" s="25">
        <v>2661.58</v>
      </c>
      <c r="G157" s="25">
        <v>2661.58</v>
      </c>
      <c r="H157" s="24">
        <v>11.76702</v>
      </c>
      <c r="I157" s="24">
        <f>H157</f>
        <v>11.76702</v>
      </c>
      <c r="J157" s="24">
        <v>9.19998</v>
      </c>
      <c r="K157" s="24">
        <f>I157-N157</f>
        <v>6.412020000000001</v>
      </c>
      <c r="L157" s="24">
        <f>I157-P157</f>
        <v>7.095420000000001</v>
      </c>
      <c r="M157" s="26">
        <v>105</v>
      </c>
      <c r="N157" s="24">
        <f>M157*0.051</f>
        <v>5.3549999999999995</v>
      </c>
      <c r="O157" s="26">
        <v>91.6</v>
      </c>
      <c r="P157" s="24">
        <f>O157*0.051</f>
        <v>4.6716</v>
      </c>
      <c r="Q157" s="26">
        <f>J157*1000/D157</f>
        <v>153.333</v>
      </c>
      <c r="R157" s="26">
        <f>K157*1000/D157</f>
        <v>106.86700000000002</v>
      </c>
      <c r="S157" s="26">
        <f>L157*1000/D157</f>
        <v>118.25700000000002</v>
      </c>
      <c r="T157" s="110">
        <f>L157-J157</f>
        <v>-2.1045599999999993</v>
      </c>
      <c r="U157" s="110">
        <f>N157-P157</f>
        <v>0.6833999999999998</v>
      </c>
      <c r="V157" s="126">
        <f>O157-M157</f>
        <v>-13.400000000000006</v>
      </c>
    </row>
    <row r="158" spans="1:22" ht="12.75">
      <c r="A158" s="145"/>
      <c r="B158" s="62">
        <v>154</v>
      </c>
      <c r="C158" s="22" t="s">
        <v>406</v>
      </c>
      <c r="D158" s="23">
        <v>35</v>
      </c>
      <c r="E158" s="23" t="s">
        <v>405</v>
      </c>
      <c r="F158" s="25">
        <v>2248.65</v>
      </c>
      <c r="G158" s="25">
        <f>F158</f>
        <v>2248.65</v>
      </c>
      <c r="H158" s="24">
        <v>7.947</v>
      </c>
      <c r="I158" s="24">
        <f>H158</f>
        <v>7.947</v>
      </c>
      <c r="J158" s="24">
        <f>160*D158/1000</f>
        <v>5.6</v>
      </c>
      <c r="K158" s="24">
        <f>I158-N158</f>
        <v>3.7549</v>
      </c>
      <c r="L158" s="24">
        <f>I158-P158</f>
        <v>3.205395</v>
      </c>
      <c r="M158" s="26">
        <v>74</v>
      </c>
      <c r="N158" s="24">
        <f>M158*0.05665</f>
        <v>4.1921</v>
      </c>
      <c r="O158" s="26">
        <v>83.7</v>
      </c>
      <c r="P158" s="24">
        <f>O158*0.05665</f>
        <v>4.741605</v>
      </c>
      <c r="Q158" s="26">
        <f>J158*1000/D158</f>
        <v>160</v>
      </c>
      <c r="R158" s="26">
        <f>K158*1000/D158</f>
        <v>107.28285714285714</v>
      </c>
      <c r="S158" s="26">
        <f>L158*1000/D158</f>
        <v>91.5827142857143</v>
      </c>
      <c r="T158" s="110">
        <f>L158-J158</f>
        <v>-2.3946049999999994</v>
      </c>
      <c r="U158" s="110">
        <f>N158-P158</f>
        <v>-0.5495049999999999</v>
      </c>
      <c r="V158" s="126">
        <f>O158-M158</f>
        <v>9.700000000000003</v>
      </c>
    </row>
    <row r="159" spans="1:22" ht="12.75">
      <c r="A159" s="145"/>
      <c r="B159" s="62">
        <v>155</v>
      </c>
      <c r="C159" s="186" t="s">
        <v>155</v>
      </c>
      <c r="D159" s="187">
        <v>45</v>
      </c>
      <c r="E159" s="188" t="s">
        <v>147</v>
      </c>
      <c r="F159" s="296">
        <v>2339.15</v>
      </c>
      <c r="G159" s="296">
        <v>2339.15</v>
      </c>
      <c r="H159" s="323">
        <v>9.65</v>
      </c>
      <c r="I159" s="190">
        <f>H159</f>
        <v>9.65</v>
      </c>
      <c r="J159" s="190">
        <v>7.2</v>
      </c>
      <c r="K159" s="190">
        <f>I159-N159</f>
        <v>4.83701</v>
      </c>
      <c r="L159" s="190">
        <f>I159-P159</f>
        <v>5.577470000000001</v>
      </c>
      <c r="M159" s="287">
        <v>91</v>
      </c>
      <c r="N159" s="190">
        <f>M159*0.05289</f>
        <v>4.81299</v>
      </c>
      <c r="O159" s="287">
        <v>77</v>
      </c>
      <c r="P159" s="190">
        <f>O159*0.05289</f>
        <v>4.0725299999999995</v>
      </c>
      <c r="Q159" s="191">
        <f>J159*1000/D159</f>
        <v>160</v>
      </c>
      <c r="R159" s="191">
        <f>K159*1000/D159</f>
        <v>107.48911111111111</v>
      </c>
      <c r="S159" s="191">
        <f>L159*1000/D159</f>
        <v>123.9437777777778</v>
      </c>
      <c r="T159" s="189">
        <f>L159-J159</f>
        <v>-1.6225299999999994</v>
      </c>
      <c r="U159" s="189">
        <f>N159-P159</f>
        <v>0.7404600000000006</v>
      </c>
      <c r="V159" s="280">
        <f>O159-M159</f>
        <v>-14</v>
      </c>
    </row>
    <row r="160" spans="1:22" ht="12.75">
      <c r="A160" s="145"/>
      <c r="B160" s="62">
        <v>156</v>
      </c>
      <c r="C160" s="186" t="s">
        <v>148</v>
      </c>
      <c r="D160" s="187">
        <v>45</v>
      </c>
      <c r="E160" s="188" t="s">
        <v>147</v>
      </c>
      <c r="F160" s="296">
        <v>2319.88</v>
      </c>
      <c r="G160" s="296">
        <v>2319.88</v>
      </c>
      <c r="H160" s="323">
        <v>9.51</v>
      </c>
      <c r="I160" s="190">
        <f>H160</f>
        <v>9.51</v>
      </c>
      <c r="J160" s="190">
        <v>7.2</v>
      </c>
      <c r="K160" s="190">
        <f>I160-N160</f>
        <v>4.8556799999999996</v>
      </c>
      <c r="L160" s="190">
        <f>I160-P160</f>
        <v>4.892703</v>
      </c>
      <c r="M160" s="287">
        <v>88</v>
      </c>
      <c r="N160" s="190">
        <f>M160*0.05289</f>
        <v>4.65432</v>
      </c>
      <c r="O160" s="287">
        <v>87.3</v>
      </c>
      <c r="P160" s="190">
        <f>O160*0.05289</f>
        <v>4.617297</v>
      </c>
      <c r="Q160" s="191">
        <f>J160*1000/D160</f>
        <v>160</v>
      </c>
      <c r="R160" s="191">
        <f>K160*1000/D160</f>
        <v>107.90399999999998</v>
      </c>
      <c r="S160" s="191">
        <f>L160*1000/D160</f>
        <v>108.72673333333334</v>
      </c>
      <c r="T160" s="189">
        <f>L160-J160</f>
        <v>-2.307297</v>
      </c>
      <c r="U160" s="189">
        <f>N160-P160</f>
        <v>0.03702300000000047</v>
      </c>
      <c r="V160" s="280">
        <f>O160-M160</f>
        <v>-0.7000000000000028</v>
      </c>
    </row>
    <row r="161" spans="1:22" ht="12.75">
      <c r="A161" s="145"/>
      <c r="B161" s="62">
        <v>157</v>
      </c>
      <c r="C161" s="22" t="s">
        <v>91</v>
      </c>
      <c r="D161" s="23">
        <v>24</v>
      </c>
      <c r="E161" s="23">
        <v>1970</v>
      </c>
      <c r="F161" s="25">
        <v>1372.99</v>
      </c>
      <c r="G161" s="25">
        <v>1372.99</v>
      </c>
      <c r="H161" s="24">
        <v>6.212</v>
      </c>
      <c r="I161" s="24">
        <f>H161</f>
        <v>6.212</v>
      </c>
      <c r="J161" s="24">
        <v>3.76</v>
      </c>
      <c r="K161" s="24">
        <f>I161-N161</f>
        <v>2.591</v>
      </c>
      <c r="L161" s="24">
        <f>I161-P161</f>
        <v>3.1231759999999995</v>
      </c>
      <c r="M161" s="26">
        <v>71</v>
      </c>
      <c r="N161" s="24">
        <f>M161*0.051</f>
        <v>3.6209999999999996</v>
      </c>
      <c r="O161" s="26">
        <v>57.52</v>
      </c>
      <c r="P161" s="24">
        <f>O161*0.0537</f>
        <v>3.0888240000000002</v>
      </c>
      <c r="Q161" s="26">
        <f>J161*1000/D161</f>
        <v>156.66666666666666</v>
      </c>
      <c r="R161" s="26">
        <f>K161*1000/D161</f>
        <v>107.95833333333333</v>
      </c>
      <c r="S161" s="26">
        <f>L161*1000/D161</f>
        <v>130.13233333333332</v>
      </c>
      <c r="T161" s="110">
        <f>L161-J161</f>
        <v>-0.6368240000000003</v>
      </c>
      <c r="U161" s="110">
        <f>N161-P161</f>
        <v>0.5321759999999993</v>
      </c>
      <c r="V161" s="126">
        <f>O161-M161</f>
        <v>-13.479999999999997</v>
      </c>
    </row>
    <row r="162" spans="1:22" ht="12.75">
      <c r="A162" s="145"/>
      <c r="B162" s="62">
        <v>158</v>
      </c>
      <c r="C162" s="180" t="s">
        <v>335</v>
      </c>
      <c r="D162" s="260">
        <v>20</v>
      </c>
      <c r="E162" s="23">
        <v>1985</v>
      </c>
      <c r="F162" s="25">
        <v>1062.17</v>
      </c>
      <c r="G162" s="25">
        <v>1062.17</v>
      </c>
      <c r="H162" s="319">
        <v>5.192</v>
      </c>
      <c r="I162" s="24">
        <f>H162</f>
        <v>5.192</v>
      </c>
      <c r="J162" s="320">
        <v>3.2</v>
      </c>
      <c r="K162" s="24">
        <f>I162-N162</f>
        <v>2.1830000000000003</v>
      </c>
      <c r="L162" s="24">
        <f>I162-P162</f>
        <v>1.8005000000000004</v>
      </c>
      <c r="M162" s="344">
        <v>59</v>
      </c>
      <c r="N162" s="24">
        <f>M162*0.051</f>
        <v>3.009</v>
      </c>
      <c r="O162" s="351">
        <v>66.5</v>
      </c>
      <c r="P162" s="24">
        <f>O162*0.051</f>
        <v>3.3914999999999997</v>
      </c>
      <c r="Q162" s="26">
        <f>J162*1000/D162</f>
        <v>160</v>
      </c>
      <c r="R162" s="26">
        <f>K162*1000/D162</f>
        <v>109.15000000000002</v>
      </c>
      <c r="S162" s="26">
        <f>L162*1000/D162</f>
        <v>90.02500000000002</v>
      </c>
      <c r="T162" s="110">
        <f>L162-J162</f>
        <v>-1.3994999999999997</v>
      </c>
      <c r="U162" s="110">
        <f>N162-P162</f>
        <v>-0.38249999999999984</v>
      </c>
      <c r="V162" s="126">
        <f>O162-M162</f>
        <v>7.5</v>
      </c>
    </row>
    <row r="163" spans="1:22" ht="12.75">
      <c r="A163" s="145"/>
      <c r="B163" s="62">
        <v>159</v>
      </c>
      <c r="C163" s="29" t="s">
        <v>419</v>
      </c>
      <c r="D163" s="23">
        <v>60</v>
      </c>
      <c r="E163" s="23">
        <v>1974</v>
      </c>
      <c r="F163" s="25">
        <v>3126.4</v>
      </c>
      <c r="G163" s="25">
        <v>3126.4</v>
      </c>
      <c r="H163" s="24">
        <v>14.399</v>
      </c>
      <c r="I163" s="24">
        <f>H163</f>
        <v>14.399</v>
      </c>
      <c r="J163" s="24">
        <v>9.2</v>
      </c>
      <c r="K163" s="24">
        <f>I163-N163</f>
        <v>6.595999999999999</v>
      </c>
      <c r="L163" s="24">
        <f>I163-P163</f>
        <v>7.615999999999998</v>
      </c>
      <c r="M163" s="26">
        <v>153</v>
      </c>
      <c r="N163" s="24">
        <f>M163*0.051</f>
        <v>7.803</v>
      </c>
      <c r="O163" s="26">
        <v>133.00000000000003</v>
      </c>
      <c r="P163" s="24">
        <f>O163*0.051</f>
        <v>6.783000000000001</v>
      </c>
      <c r="Q163" s="26">
        <f>J163*1000/D163</f>
        <v>153.33333333333334</v>
      </c>
      <c r="R163" s="26">
        <f>K163*1000/D163</f>
        <v>109.93333333333332</v>
      </c>
      <c r="S163" s="26">
        <f>L163*1000/D163</f>
        <v>126.93333333333331</v>
      </c>
      <c r="T163" s="110">
        <f>L163-J163</f>
        <v>-1.5840000000000014</v>
      </c>
      <c r="U163" s="110">
        <f>N163-P163</f>
        <v>1.0199999999999987</v>
      </c>
      <c r="V163" s="126">
        <f>O163-M163</f>
        <v>-19.99999999999997</v>
      </c>
    </row>
    <row r="164" spans="1:22" ht="12.75">
      <c r="A164" s="145"/>
      <c r="B164" s="62">
        <v>160</v>
      </c>
      <c r="C164" s="61" t="s">
        <v>274</v>
      </c>
      <c r="D164" s="31">
        <v>25</v>
      </c>
      <c r="E164" s="31" t="s">
        <v>405</v>
      </c>
      <c r="F164" s="54">
        <v>1367.27</v>
      </c>
      <c r="G164" s="54">
        <f>F164</f>
        <v>1367.27</v>
      </c>
      <c r="H164" s="24">
        <v>6.221</v>
      </c>
      <c r="I164" s="24">
        <f>H164</f>
        <v>6.221</v>
      </c>
      <c r="J164" s="59">
        <f>160*D164/1000</f>
        <v>4</v>
      </c>
      <c r="K164" s="24">
        <f>I164-N164</f>
        <v>2.76535</v>
      </c>
      <c r="L164" s="24">
        <f>I164-P164</f>
        <v>3.1958900000000003</v>
      </c>
      <c r="M164" s="26">
        <v>61</v>
      </c>
      <c r="N164" s="24">
        <f>M164*0.05665</f>
        <v>3.45565</v>
      </c>
      <c r="O164" s="26">
        <v>53.4</v>
      </c>
      <c r="P164" s="24">
        <f>O164*0.05665</f>
        <v>3.0251099999999997</v>
      </c>
      <c r="Q164" s="26">
        <f>J164*1000/D164</f>
        <v>160</v>
      </c>
      <c r="R164" s="26">
        <f>K164*1000/D164</f>
        <v>110.61400000000002</v>
      </c>
      <c r="S164" s="26">
        <f>L164*1000/D164</f>
        <v>127.83560000000001</v>
      </c>
      <c r="T164" s="110">
        <f>L164-J164</f>
        <v>-0.8041099999999997</v>
      </c>
      <c r="U164" s="110">
        <f>N164-P164</f>
        <v>0.43054000000000014</v>
      </c>
      <c r="V164" s="126">
        <f>O164-M164</f>
        <v>-7.600000000000001</v>
      </c>
    </row>
    <row r="165" spans="1:22" ht="12.75">
      <c r="A165" s="145"/>
      <c r="B165" s="62">
        <v>161</v>
      </c>
      <c r="C165" s="44" t="s">
        <v>126</v>
      </c>
      <c r="D165" s="23">
        <v>39</v>
      </c>
      <c r="E165" s="45">
        <v>1979</v>
      </c>
      <c r="F165" s="25">
        <v>2257.74</v>
      </c>
      <c r="G165" s="25">
        <v>2180.68</v>
      </c>
      <c r="H165" s="24">
        <v>8.753</v>
      </c>
      <c r="I165" s="24">
        <f>H165</f>
        <v>8.753</v>
      </c>
      <c r="J165" s="24">
        <v>5.591</v>
      </c>
      <c r="K165" s="24">
        <f>I165-N165</f>
        <v>4.316000000000001</v>
      </c>
      <c r="L165" s="24">
        <f>I165-P165</f>
        <v>5.591</v>
      </c>
      <c r="M165" s="26">
        <v>87</v>
      </c>
      <c r="N165" s="24">
        <f>M165*0.051</f>
        <v>4.436999999999999</v>
      </c>
      <c r="O165" s="26">
        <v>62</v>
      </c>
      <c r="P165" s="24">
        <f>O165*0.051</f>
        <v>3.162</v>
      </c>
      <c r="Q165" s="26">
        <f>J165*1000/D165</f>
        <v>143.35897435897436</v>
      </c>
      <c r="R165" s="26">
        <f>K165*1000/D165</f>
        <v>110.66666666666669</v>
      </c>
      <c r="S165" s="26">
        <f>L165*1000/D165</f>
        <v>143.35897435897436</v>
      </c>
      <c r="T165" s="110">
        <f>L165-J165</f>
        <v>0</v>
      </c>
      <c r="U165" s="110">
        <f>N165-P165</f>
        <v>1.2749999999999995</v>
      </c>
      <c r="V165" s="126">
        <f>O165-M165</f>
        <v>-25</v>
      </c>
    </row>
    <row r="166" spans="1:22" ht="12.75">
      <c r="A166" s="145"/>
      <c r="B166" s="62">
        <v>162</v>
      </c>
      <c r="C166" s="29" t="s">
        <v>67</v>
      </c>
      <c r="D166" s="23">
        <v>75</v>
      </c>
      <c r="E166" s="23">
        <v>1987</v>
      </c>
      <c r="F166" s="25">
        <v>4017.2</v>
      </c>
      <c r="G166" s="25">
        <v>4017.2</v>
      </c>
      <c r="H166" s="24">
        <v>16.473</v>
      </c>
      <c r="I166" s="24">
        <f>H166</f>
        <v>16.473</v>
      </c>
      <c r="J166" s="24">
        <v>11.5</v>
      </c>
      <c r="K166" s="24">
        <f>I166-N166</f>
        <v>8.312999999999999</v>
      </c>
      <c r="L166" s="24">
        <f>I166-P166</f>
        <v>8.793419999999998</v>
      </c>
      <c r="M166" s="26">
        <v>160</v>
      </c>
      <c r="N166" s="24">
        <f>M166*0.051</f>
        <v>8.16</v>
      </c>
      <c r="O166" s="26">
        <v>150.58</v>
      </c>
      <c r="P166" s="24">
        <f>O166*0.051</f>
        <v>7.6795800000000005</v>
      </c>
      <c r="Q166" s="26">
        <f>J166*1000/D166</f>
        <v>153.33333333333334</v>
      </c>
      <c r="R166" s="26">
        <f>K166*1000/D166</f>
        <v>110.83999999999997</v>
      </c>
      <c r="S166" s="26">
        <f>L166*1000/D166</f>
        <v>117.24559999999998</v>
      </c>
      <c r="T166" s="110">
        <f>L166-J166</f>
        <v>-2.7065800000000024</v>
      </c>
      <c r="U166" s="110">
        <f>N166-P166</f>
        <v>0.4804199999999996</v>
      </c>
      <c r="V166" s="126">
        <f>O166-M166</f>
        <v>-9.419999999999987</v>
      </c>
    </row>
    <row r="167" spans="1:22" ht="12.75">
      <c r="A167" s="145"/>
      <c r="B167" s="62">
        <v>163</v>
      </c>
      <c r="C167" s="22" t="s">
        <v>271</v>
      </c>
      <c r="D167" s="23">
        <v>60</v>
      </c>
      <c r="E167" s="31" t="s">
        <v>405</v>
      </c>
      <c r="F167" s="25">
        <v>3132.08</v>
      </c>
      <c r="G167" s="54">
        <f>F167</f>
        <v>3132.08</v>
      </c>
      <c r="H167" s="24">
        <v>12.399</v>
      </c>
      <c r="I167" s="24">
        <f>H167</f>
        <v>12.399</v>
      </c>
      <c r="J167" s="59">
        <f>160*D167/1000</f>
        <v>9.6</v>
      </c>
      <c r="K167" s="24">
        <f>I167-N167</f>
        <v>6.67735</v>
      </c>
      <c r="L167" s="24">
        <f>I167-P167</f>
        <v>8.745075</v>
      </c>
      <c r="M167" s="26">
        <v>101</v>
      </c>
      <c r="N167" s="24">
        <f>M167*0.05665</f>
        <v>5.7216499999999995</v>
      </c>
      <c r="O167" s="26">
        <v>64.5</v>
      </c>
      <c r="P167" s="24">
        <f>O167*0.05665</f>
        <v>3.653925</v>
      </c>
      <c r="Q167" s="26">
        <f>J167*1000/D167</f>
        <v>160</v>
      </c>
      <c r="R167" s="26">
        <f>K167*1000/D167</f>
        <v>111.28916666666666</v>
      </c>
      <c r="S167" s="26">
        <f>L167*1000/D167</f>
        <v>145.75125</v>
      </c>
      <c r="T167" s="110">
        <f>L167-J167</f>
        <v>-0.8549249999999997</v>
      </c>
      <c r="U167" s="110">
        <f>N167-P167</f>
        <v>2.0677249999999994</v>
      </c>
      <c r="V167" s="126">
        <f>O167-M167</f>
        <v>-36.5</v>
      </c>
    </row>
    <row r="168" spans="1:22" ht="12.75">
      <c r="A168" s="145"/>
      <c r="B168" s="62">
        <v>164</v>
      </c>
      <c r="C168" s="44" t="s">
        <v>120</v>
      </c>
      <c r="D168" s="23">
        <v>40</v>
      </c>
      <c r="E168" s="45">
        <v>1981</v>
      </c>
      <c r="F168" s="25">
        <v>2251.3</v>
      </c>
      <c r="G168" s="25">
        <v>2251.3</v>
      </c>
      <c r="H168" s="24">
        <v>8.587</v>
      </c>
      <c r="I168" s="24">
        <f>H168</f>
        <v>8.587</v>
      </c>
      <c r="J168" s="24">
        <v>5.221</v>
      </c>
      <c r="K168" s="24">
        <f>I168-N168</f>
        <v>4.456</v>
      </c>
      <c r="L168" s="24">
        <f>I168-P168</f>
        <v>5.221</v>
      </c>
      <c r="M168" s="26">
        <v>81</v>
      </c>
      <c r="N168" s="24">
        <f>M168*0.051</f>
        <v>4.130999999999999</v>
      </c>
      <c r="O168" s="26">
        <v>66</v>
      </c>
      <c r="P168" s="24">
        <f>O168*0.051</f>
        <v>3.3659999999999997</v>
      </c>
      <c r="Q168" s="26">
        <f>J168*1000/D168</f>
        <v>130.525</v>
      </c>
      <c r="R168" s="26">
        <f>K168*1000/D168</f>
        <v>111.4</v>
      </c>
      <c r="S168" s="26">
        <f>L168*1000/D168</f>
        <v>130.525</v>
      </c>
      <c r="T168" s="110">
        <f>L168-J168</f>
        <v>0</v>
      </c>
      <c r="U168" s="110">
        <f>N168-P168</f>
        <v>0.7649999999999997</v>
      </c>
      <c r="V168" s="126">
        <f>O168-M168</f>
        <v>-15</v>
      </c>
    </row>
    <row r="169" spans="1:22" ht="12.75">
      <c r="A169" s="145"/>
      <c r="B169" s="62">
        <v>165</v>
      </c>
      <c r="C169" s="32" t="s">
        <v>626</v>
      </c>
      <c r="D169" s="23">
        <v>20</v>
      </c>
      <c r="E169" s="23" t="s">
        <v>147</v>
      </c>
      <c r="F169" s="25">
        <v>1116.28</v>
      </c>
      <c r="G169" s="25">
        <v>1116.28</v>
      </c>
      <c r="H169" s="24">
        <v>5.301</v>
      </c>
      <c r="I169" s="24">
        <v>5.301</v>
      </c>
      <c r="J169" s="24">
        <f>D169*0.16</f>
        <v>3.2</v>
      </c>
      <c r="K169" s="24">
        <f>I169-N169</f>
        <v>2.23332</v>
      </c>
      <c r="L169" s="24">
        <f>I169-P169</f>
        <v>2.5072200000000002</v>
      </c>
      <c r="M169" s="26">
        <v>56</v>
      </c>
      <c r="N169" s="24">
        <f>M169*0.05478</f>
        <v>3.06768</v>
      </c>
      <c r="O169" s="27">
        <v>51</v>
      </c>
      <c r="P169" s="24">
        <f>O169*0.05478</f>
        <v>2.79378</v>
      </c>
      <c r="Q169" s="26">
        <f>J169*1000/D169</f>
        <v>160</v>
      </c>
      <c r="R169" s="26">
        <f>K169*1000/D169</f>
        <v>111.66600000000001</v>
      </c>
      <c r="S169" s="26">
        <f>L169*1000/D169</f>
        <v>125.36100000000002</v>
      </c>
      <c r="T169" s="110">
        <f>L169-J169</f>
        <v>-0.69278</v>
      </c>
      <c r="U169" s="110">
        <f>N169-P169</f>
        <v>0.27390000000000025</v>
      </c>
      <c r="V169" s="126">
        <f>O169-M169</f>
        <v>-5</v>
      </c>
    </row>
    <row r="170" spans="1:22" ht="12.75">
      <c r="A170" s="145"/>
      <c r="B170" s="62">
        <v>166</v>
      </c>
      <c r="C170" s="29" t="s">
        <v>321</v>
      </c>
      <c r="D170" s="23">
        <v>60</v>
      </c>
      <c r="E170" s="23">
        <v>1988</v>
      </c>
      <c r="F170" s="25">
        <v>2363.76</v>
      </c>
      <c r="G170" s="25">
        <v>2363.76</v>
      </c>
      <c r="H170" s="24">
        <v>12.09702</v>
      </c>
      <c r="I170" s="24">
        <f>H170</f>
        <v>12.09702</v>
      </c>
      <c r="J170" s="24">
        <v>9.19998</v>
      </c>
      <c r="K170" s="24">
        <f>I170-N170</f>
        <v>6.742020000000001</v>
      </c>
      <c r="L170" s="24">
        <f>I170-P170</f>
        <v>6.742020000000001</v>
      </c>
      <c r="M170" s="26">
        <v>105</v>
      </c>
      <c r="N170" s="24">
        <f>M170*0.051</f>
        <v>5.3549999999999995</v>
      </c>
      <c r="O170" s="26">
        <v>105</v>
      </c>
      <c r="P170" s="24">
        <f>O170*0.051</f>
        <v>5.3549999999999995</v>
      </c>
      <c r="Q170" s="26">
        <f>J170*1000/D170</f>
        <v>153.333</v>
      </c>
      <c r="R170" s="26">
        <f>K170*1000/D170</f>
        <v>112.36700000000002</v>
      </c>
      <c r="S170" s="26">
        <f>L170*1000/D170</f>
        <v>112.36700000000002</v>
      </c>
      <c r="T170" s="110">
        <f>L170-J170</f>
        <v>-2.457959999999999</v>
      </c>
      <c r="U170" s="110">
        <f>N170-P170</f>
        <v>0</v>
      </c>
      <c r="V170" s="126">
        <f>O170-M170</f>
        <v>0</v>
      </c>
    </row>
    <row r="171" spans="1:22" ht="12.75">
      <c r="A171" s="145"/>
      <c r="B171" s="62">
        <v>167</v>
      </c>
      <c r="C171" s="29" t="s">
        <v>417</v>
      </c>
      <c r="D171" s="23">
        <v>61</v>
      </c>
      <c r="E171" s="23">
        <v>1970</v>
      </c>
      <c r="F171" s="25">
        <v>3168.74</v>
      </c>
      <c r="G171" s="25">
        <v>3168.74</v>
      </c>
      <c r="H171" s="24">
        <v>14.919099</v>
      </c>
      <c r="I171" s="24">
        <f>H171</f>
        <v>14.919099</v>
      </c>
      <c r="J171" s="24">
        <v>9.199981</v>
      </c>
      <c r="K171" s="24">
        <f>I171-N171</f>
        <v>6.861098999999999</v>
      </c>
      <c r="L171" s="24">
        <f>I171-P171</f>
        <v>7.152360000000001</v>
      </c>
      <c r="M171" s="26">
        <v>158</v>
      </c>
      <c r="N171" s="24">
        <f>M171*0.051</f>
        <v>8.058</v>
      </c>
      <c r="O171" s="26">
        <v>152.289</v>
      </c>
      <c r="P171" s="24">
        <f>O171*0.051</f>
        <v>7.7667389999999985</v>
      </c>
      <c r="Q171" s="26">
        <f>J171*1000/D171</f>
        <v>150.8193606557377</v>
      </c>
      <c r="R171" s="26">
        <f>K171*1000/D171</f>
        <v>112.47703278688523</v>
      </c>
      <c r="S171" s="26">
        <f>L171*1000/D171</f>
        <v>117.25180327868853</v>
      </c>
      <c r="T171" s="110">
        <f>L171-J171</f>
        <v>-2.0476209999999986</v>
      </c>
      <c r="U171" s="110">
        <f>N171-P171</f>
        <v>0.2912610000000013</v>
      </c>
      <c r="V171" s="126">
        <f>O171-M171</f>
        <v>-5.711000000000013</v>
      </c>
    </row>
    <row r="172" spans="1:22" ht="12.75">
      <c r="A172" s="145"/>
      <c r="B172" s="62">
        <v>168</v>
      </c>
      <c r="C172" s="186" t="s">
        <v>226</v>
      </c>
      <c r="D172" s="187">
        <v>120</v>
      </c>
      <c r="E172" s="188" t="s">
        <v>147</v>
      </c>
      <c r="F172" s="296">
        <v>5736.6</v>
      </c>
      <c r="G172" s="296">
        <v>5688.93</v>
      </c>
      <c r="H172" s="323">
        <v>24.2</v>
      </c>
      <c r="I172" s="190">
        <f>H172</f>
        <v>24.2</v>
      </c>
      <c r="J172" s="190">
        <v>19.04</v>
      </c>
      <c r="K172" s="190">
        <f>I172-N172</f>
        <v>13.622</v>
      </c>
      <c r="L172" s="190">
        <f>I172-P172</f>
        <v>10.449657799999999</v>
      </c>
      <c r="M172" s="287">
        <v>200</v>
      </c>
      <c r="N172" s="190">
        <f>M172*0.05289</f>
        <v>10.578</v>
      </c>
      <c r="O172" s="287">
        <v>259.98</v>
      </c>
      <c r="P172" s="190">
        <f>O172*0.05289</f>
        <v>13.7503422</v>
      </c>
      <c r="Q172" s="191">
        <f>J172*1000/D172</f>
        <v>158.66666666666666</v>
      </c>
      <c r="R172" s="191">
        <f>K172*1000/D172</f>
        <v>113.51666666666667</v>
      </c>
      <c r="S172" s="191">
        <f>L172*1000/D172</f>
        <v>87.08048166666666</v>
      </c>
      <c r="T172" s="189">
        <f>L172-J172</f>
        <v>-8.5903422</v>
      </c>
      <c r="U172" s="189">
        <f>N172-P172</f>
        <v>-3.172342200000001</v>
      </c>
      <c r="V172" s="280">
        <f>O172-M172</f>
        <v>59.98000000000002</v>
      </c>
    </row>
    <row r="173" spans="1:22" ht="12.75">
      <c r="A173" s="145"/>
      <c r="B173" s="62">
        <v>169</v>
      </c>
      <c r="C173" s="181" t="s">
        <v>462</v>
      </c>
      <c r="D173" s="261">
        <v>52</v>
      </c>
      <c r="E173" s="182">
        <v>1970</v>
      </c>
      <c r="F173" s="295">
        <v>2597.84</v>
      </c>
      <c r="G173" s="295">
        <v>2597.84</v>
      </c>
      <c r="H173" s="321">
        <v>11.159</v>
      </c>
      <c r="I173" s="184">
        <f>H173</f>
        <v>11.159</v>
      </c>
      <c r="J173" s="322">
        <v>8.16</v>
      </c>
      <c r="K173" s="184">
        <f>I173-N173</f>
        <v>5.957000000000001</v>
      </c>
      <c r="L173" s="184">
        <f>I173-P173</f>
        <v>6.546050000000001</v>
      </c>
      <c r="M173" s="345">
        <v>102</v>
      </c>
      <c r="N173" s="184">
        <f>M173*0.051</f>
        <v>5.202</v>
      </c>
      <c r="O173" s="352">
        <v>90.45</v>
      </c>
      <c r="P173" s="184">
        <f>O173*0.051</f>
        <v>4.61295</v>
      </c>
      <c r="Q173" s="185">
        <f>J173*1000/D173</f>
        <v>156.92307692307693</v>
      </c>
      <c r="R173" s="185">
        <f>K173*1000/D173</f>
        <v>114.55769230769232</v>
      </c>
      <c r="S173" s="185">
        <f>L173*1000/D173</f>
        <v>125.88557692307694</v>
      </c>
      <c r="T173" s="183">
        <f>L173-J173</f>
        <v>-1.613949999999999</v>
      </c>
      <c r="U173" s="183">
        <f>N173-P173</f>
        <v>0.5890500000000003</v>
      </c>
      <c r="V173" s="279">
        <f>O173-M173</f>
        <v>-11.549999999999997</v>
      </c>
    </row>
    <row r="174" spans="1:22" ht="12.75">
      <c r="A174" s="145"/>
      <c r="B174" s="62">
        <v>170</v>
      </c>
      <c r="C174" s="22" t="s">
        <v>358</v>
      </c>
      <c r="D174" s="23">
        <v>45</v>
      </c>
      <c r="E174" s="23">
        <v>1988</v>
      </c>
      <c r="F174" s="25">
        <v>2339.39</v>
      </c>
      <c r="G174" s="25">
        <v>2339.39</v>
      </c>
      <c r="H174" s="24">
        <v>8.389</v>
      </c>
      <c r="I174" s="24">
        <f>H174</f>
        <v>8.389</v>
      </c>
      <c r="J174" s="24">
        <v>7.2</v>
      </c>
      <c r="K174" s="24">
        <f>I174-N174</f>
        <v>5.176</v>
      </c>
      <c r="L174" s="24">
        <f>I174-P174</f>
        <v>4.6659999999999995</v>
      </c>
      <c r="M174" s="26">
        <v>63</v>
      </c>
      <c r="N174" s="24">
        <f>M174*0.051</f>
        <v>3.2129999999999996</v>
      </c>
      <c r="O174" s="26">
        <v>73</v>
      </c>
      <c r="P174" s="24">
        <f>O174*0.051</f>
        <v>3.723</v>
      </c>
      <c r="Q174" s="26">
        <f>J174*1000/D174</f>
        <v>160</v>
      </c>
      <c r="R174" s="26">
        <f>K174*1000/D174</f>
        <v>115.02222222222223</v>
      </c>
      <c r="S174" s="26">
        <f>L174*1000/D174</f>
        <v>103.68888888888887</v>
      </c>
      <c r="T174" s="110">
        <f>L174-J174</f>
        <v>-2.5340000000000007</v>
      </c>
      <c r="U174" s="110">
        <f>N174-P174</f>
        <v>-0.5100000000000002</v>
      </c>
      <c r="V174" s="126">
        <f>O174-M174</f>
        <v>10</v>
      </c>
    </row>
    <row r="175" spans="1:22" ht="12.75">
      <c r="A175" s="145"/>
      <c r="B175" s="62">
        <v>171</v>
      </c>
      <c r="C175" s="180" t="s">
        <v>459</v>
      </c>
      <c r="D175" s="260">
        <v>30</v>
      </c>
      <c r="E175" s="23">
        <v>1979</v>
      </c>
      <c r="F175" s="25">
        <v>1717.94</v>
      </c>
      <c r="G175" s="25">
        <v>1717.94</v>
      </c>
      <c r="H175" s="319">
        <v>6.468</v>
      </c>
      <c r="I175" s="24">
        <f>H175</f>
        <v>6.468</v>
      </c>
      <c r="J175" s="320">
        <v>4.8</v>
      </c>
      <c r="K175" s="24">
        <f>I175-N175</f>
        <v>3.459</v>
      </c>
      <c r="L175" s="24">
        <f>I175-P175</f>
        <v>3.509592</v>
      </c>
      <c r="M175" s="344">
        <v>59</v>
      </c>
      <c r="N175" s="24">
        <f>M175*0.051</f>
        <v>3.009</v>
      </c>
      <c r="O175" s="351">
        <v>58.008</v>
      </c>
      <c r="P175" s="24">
        <f>O175*0.051</f>
        <v>2.958408</v>
      </c>
      <c r="Q175" s="26">
        <f>J175*1000/D175</f>
        <v>160</v>
      </c>
      <c r="R175" s="26">
        <f>K175*1000/D175</f>
        <v>115.3</v>
      </c>
      <c r="S175" s="26">
        <f>L175*1000/D175</f>
        <v>116.9864</v>
      </c>
      <c r="T175" s="110">
        <f>L175-J175</f>
        <v>-1.2904079999999998</v>
      </c>
      <c r="U175" s="110">
        <f>N175-P175</f>
        <v>0.05059199999999997</v>
      </c>
      <c r="V175" s="126">
        <f>O175-M175</f>
        <v>-0.9919999999999973</v>
      </c>
    </row>
    <row r="176" spans="1:22" ht="12.75">
      <c r="A176" s="145"/>
      <c r="B176" s="62">
        <v>172</v>
      </c>
      <c r="C176" s="22" t="s">
        <v>275</v>
      </c>
      <c r="D176" s="23">
        <v>55</v>
      </c>
      <c r="E176" s="31" t="s">
        <v>405</v>
      </c>
      <c r="F176" s="25">
        <v>2472.96</v>
      </c>
      <c r="G176" s="54">
        <f>F176</f>
        <v>2472.96</v>
      </c>
      <c r="H176" s="24">
        <v>13.039</v>
      </c>
      <c r="I176" s="24">
        <f>H176</f>
        <v>13.039</v>
      </c>
      <c r="J176" s="59">
        <f>160*D176/1000</f>
        <v>8.8</v>
      </c>
      <c r="K176" s="24">
        <f>I176-N176</f>
        <v>6.354299999999999</v>
      </c>
      <c r="L176" s="24">
        <f>I176-P176</f>
        <v>7.458975</v>
      </c>
      <c r="M176" s="26">
        <v>118</v>
      </c>
      <c r="N176" s="24">
        <f>M176*0.05665</f>
        <v>6.6847</v>
      </c>
      <c r="O176" s="27">
        <v>98.5</v>
      </c>
      <c r="P176" s="24">
        <f>O176*0.05665</f>
        <v>5.580025</v>
      </c>
      <c r="Q176" s="26">
        <f>J176*1000/D176</f>
        <v>160</v>
      </c>
      <c r="R176" s="26">
        <f>K176*1000/D176</f>
        <v>115.53272727272726</v>
      </c>
      <c r="S176" s="26">
        <f>L176*1000/D176</f>
        <v>135.61772727272725</v>
      </c>
      <c r="T176" s="110">
        <f>L176-J176</f>
        <v>-1.341025000000001</v>
      </c>
      <c r="U176" s="110">
        <f>N176-P176</f>
        <v>1.1046750000000003</v>
      </c>
      <c r="V176" s="126">
        <f>O176-M176</f>
        <v>-19.5</v>
      </c>
    </row>
    <row r="177" spans="1:22" ht="12.75">
      <c r="A177" s="145"/>
      <c r="B177" s="62">
        <v>173</v>
      </c>
      <c r="C177" s="22" t="s">
        <v>79</v>
      </c>
      <c r="D177" s="23">
        <v>20</v>
      </c>
      <c r="E177" s="23">
        <v>1987</v>
      </c>
      <c r="F177" s="25">
        <v>1077.84</v>
      </c>
      <c r="G177" s="25">
        <v>1077.84</v>
      </c>
      <c r="H177" s="24">
        <v>4.31</v>
      </c>
      <c r="I177" s="24">
        <f>H177</f>
        <v>4.31</v>
      </c>
      <c r="J177" s="24">
        <v>3.04</v>
      </c>
      <c r="K177" s="24">
        <f>I177-N177</f>
        <v>2.3209999999999997</v>
      </c>
      <c r="L177" s="24">
        <f>I177-P177</f>
        <v>2.699</v>
      </c>
      <c r="M177" s="26">
        <v>39</v>
      </c>
      <c r="N177" s="24">
        <f>M177*0.051</f>
        <v>1.9889999999999999</v>
      </c>
      <c r="O177" s="26">
        <v>30</v>
      </c>
      <c r="P177" s="24">
        <f>O177*0.0537</f>
        <v>1.611</v>
      </c>
      <c r="Q177" s="26">
        <f>J177*1000/D177</f>
        <v>152</v>
      </c>
      <c r="R177" s="26">
        <f>K177*1000/D177</f>
        <v>116.04999999999998</v>
      </c>
      <c r="S177" s="26">
        <f>L177*1000/D177</f>
        <v>134.95</v>
      </c>
      <c r="T177" s="110">
        <f>L177-J177</f>
        <v>-0.3410000000000002</v>
      </c>
      <c r="U177" s="110">
        <f>N177-P177</f>
        <v>0.3779999999999999</v>
      </c>
      <c r="V177" s="126">
        <f>O177-M177</f>
        <v>-9</v>
      </c>
    </row>
    <row r="178" spans="1:22" ht="12.75">
      <c r="A178" s="145"/>
      <c r="B178" s="62">
        <v>174</v>
      </c>
      <c r="C178" s="180" t="s">
        <v>451</v>
      </c>
      <c r="D178" s="260">
        <v>51</v>
      </c>
      <c r="E178" s="23">
        <v>1969</v>
      </c>
      <c r="F178" s="25">
        <v>2600.39</v>
      </c>
      <c r="G178" s="25">
        <v>2600.39</v>
      </c>
      <c r="H178" s="319">
        <v>11.032</v>
      </c>
      <c r="I178" s="24">
        <f>H178</f>
        <v>11.032</v>
      </c>
      <c r="J178" s="320">
        <v>8</v>
      </c>
      <c r="K178" s="24">
        <f>I178-N178</f>
        <v>5.932</v>
      </c>
      <c r="L178" s="24">
        <f>I178-P178</f>
        <v>3.6314920000000006</v>
      </c>
      <c r="M178" s="344">
        <v>100</v>
      </c>
      <c r="N178" s="24">
        <f>M178*0.051</f>
        <v>5.1</v>
      </c>
      <c r="O178" s="351">
        <v>145.108</v>
      </c>
      <c r="P178" s="24">
        <f>O178*0.051</f>
        <v>7.400507999999999</v>
      </c>
      <c r="Q178" s="26">
        <f>J178*1000/D178</f>
        <v>156.86274509803923</v>
      </c>
      <c r="R178" s="26">
        <f>K178*1000/D178</f>
        <v>116.31372549019608</v>
      </c>
      <c r="S178" s="26">
        <f>L178*1000/D178</f>
        <v>71.20572549019609</v>
      </c>
      <c r="T178" s="110">
        <f>L178-J178</f>
        <v>-4.368507999999999</v>
      </c>
      <c r="U178" s="110">
        <f>N178-P178</f>
        <v>-2.3005079999999998</v>
      </c>
      <c r="V178" s="126">
        <f>O178-M178</f>
        <v>45.108000000000004</v>
      </c>
    </row>
    <row r="179" spans="1:22" ht="12.75">
      <c r="A179" s="145"/>
      <c r="B179" s="62">
        <v>175</v>
      </c>
      <c r="C179" s="22" t="s">
        <v>620</v>
      </c>
      <c r="D179" s="23">
        <v>40</v>
      </c>
      <c r="E179" s="23" t="s">
        <v>147</v>
      </c>
      <c r="F179" s="25">
        <v>2284.47</v>
      </c>
      <c r="G179" s="25">
        <v>2284.47</v>
      </c>
      <c r="H179" s="24">
        <v>8.831</v>
      </c>
      <c r="I179" s="24">
        <v>8.831</v>
      </c>
      <c r="J179" s="24">
        <f>D179*0.16</f>
        <v>6.4</v>
      </c>
      <c r="K179" s="24">
        <f>I179-N179</f>
        <v>4.667719999999999</v>
      </c>
      <c r="L179" s="24">
        <f>I179-P179</f>
        <v>4.591027999999999</v>
      </c>
      <c r="M179" s="26">
        <v>76</v>
      </c>
      <c r="N179" s="24">
        <f>M179*0.05478</f>
        <v>4.16328</v>
      </c>
      <c r="O179" s="26">
        <v>77.4</v>
      </c>
      <c r="P179" s="24">
        <f>O179*0.05478</f>
        <v>4.239972000000001</v>
      </c>
      <c r="Q179" s="26">
        <f>J179*1000/D179</f>
        <v>160</v>
      </c>
      <c r="R179" s="26">
        <f>K179*1000/D179</f>
        <v>116.69299999999998</v>
      </c>
      <c r="S179" s="26">
        <f>L179*1000/D179</f>
        <v>114.77569999999996</v>
      </c>
      <c r="T179" s="110">
        <f>L179-J179</f>
        <v>-1.8089720000000016</v>
      </c>
      <c r="U179" s="110">
        <f>N179-P179</f>
        <v>-0.07669200000000043</v>
      </c>
      <c r="V179" s="126">
        <f>O179-M179</f>
        <v>1.4000000000000057</v>
      </c>
    </row>
    <row r="180" spans="1:22" ht="12.75">
      <c r="A180" s="145"/>
      <c r="B180" s="62">
        <v>176</v>
      </c>
      <c r="C180" s="22" t="s">
        <v>207</v>
      </c>
      <c r="D180" s="23">
        <v>60</v>
      </c>
      <c r="E180" s="31" t="s">
        <v>405</v>
      </c>
      <c r="F180" s="25">
        <v>3138.76</v>
      </c>
      <c r="G180" s="54">
        <f>F180</f>
        <v>3138.76</v>
      </c>
      <c r="H180" s="24">
        <v>15.216</v>
      </c>
      <c r="I180" s="24">
        <f>H180</f>
        <v>15.216</v>
      </c>
      <c r="J180" s="59">
        <f>160*D180/1000</f>
        <v>9.6</v>
      </c>
      <c r="K180" s="24">
        <f>I180-N180</f>
        <v>7.0017499999999995</v>
      </c>
      <c r="L180" s="24">
        <f>I180-P180</f>
        <v>9.256419999999999</v>
      </c>
      <c r="M180" s="26">
        <v>145</v>
      </c>
      <c r="N180" s="24">
        <f>M180*0.05665</f>
        <v>8.21425</v>
      </c>
      <c r="O180" s="26">
        <v>105.2</v>
      </c>
      <c r="P180" s="24">
        <f>O180*0.05665</f>
        <v>5.95958</v>
      </c>
      <c r="Q180" s="26">
        <f>J180*1000/D180</f>
        <v>160</v>
      </c>
      <c r="R180" s="26">
        <f>K180*1000/D180</f>
        <v>116.69583333333331</v>
      </c>
      <c r="S180" s="26">
        <f>L180*1000/D180</f>
        <v>154.27366666666663</v>
      </c>
      <c r="T180" s="110">
        <f>L180-J180</f>
        <v>-0.3435800000000011</v>
      </c>
      <c r="U180" s="110">
        <f>N180-P180</f>
        <v>2.25467</v>
      </c>
      <c r="V180" s="126">
        <f>O180-M180</f>
        <v>-39.8</v>
      </c>
    </row>
    <row r="181" spans="1:22" ht="12.75">
      <c r="A181" s="145"/>
      <c r="B181" s="62">
        <v>177</v>
      </c>
      <c r="C181" s="22" t="s">
        <v>89</v>
      </c>
      <c r="D181" s="23">
        <v>28</v>
      </c>
      <c r="E181" s="23">
        <v>1975</v>
      </c>
      <c r="F181" s="25">
        <v>1600.99</v>
      </c>
      <c r="G181" s="25">
        <v>1600.99</v>
      </c>
      <c r="H181" s="24">
        <v>5.935</v>
      </c>
      <c r="I181" s="24">
        <f>H181</f>
        <v>5.935</v>
      </c>
      <c r="J181" s="24">
        <v>4.185</v>
      </c>
      <c r="K181" s="24">
        <f>I181-N181</f>
        <v>3.283</v>
      </c>
      <c r="L181" s="24">
        <f>I181-P181</f>
        <v>3.6258999999999997</v>
      </c>
      <c r="M181" s="26">
        <v>52</v>
      </c>
      <c r="N181" s="24">
        <f>M181*0.051</f>
        <v>2.6519999999999997</v>
      </c>
      <c r="O181" s="26">
        <v>43</v>
      </c>
      <c r="P181" s="24">
        <f>O181*0.0537</f>
        <v>2.3091</v>
      </c>
      <c r="Q181" s="26">
        <f>J181*1000/D181</f>
        <v>149.46428571428572</v>
      </c>
      <c r="R181" s="26">
        <f>K181*1000/D181</f>
        <v>117.25</v>
      </c>
      <c r="S181" s="26">
        <f>L181*1000/D181</f>
        <v>129.49642857142857</v>
      </c>
      <c r="T181" s="110">
        <f>L181-J181</f>
        <v>-0.5590999999999999</v>
      </c>
      <c r="U181" s="110">
        <f>N181-P181</f>
        <v>0.34289999999999976</v>
      </c>
      <c r="V181" s="126">
        <f>O181-M181</f>
        <v>-9</v>
      </c>
    </row>
    <row r="182" spans="1:22" ht="12.75">
      <c r="A182" s="145"/>
      <c r="B182" s="62">
        <v>178</v>
      </c>
      <c r="C182" s="29" t="s">
        <v>39</v>
      </c>
      <c r="D182" s="23">
        <v>59</v>
      </c>
      <c r="E182" s="23">
        <v>1971</v>
      </c>
      <c r="F182" s="25">
        <v>3136.9</v>
      </c>
      <c r="G182" s="25">
        <v>3136.9</v>
      </c>
      <c r="H182" s="24">
        <v>13.034</v>
      </c>
      <c r="I182" s="24">
        <f>+H182</f>
        <v>13.034</v>
      </c>
      <c r="J182" s="91">
        <v>7.527524</v>
      </c>
      <c r="K182" s="24">
        <f>I182-N182</f>
        <v>6.965000000000001</v>
      </c>
      <c r="L182" s="24">
        <f>I182-P182</f>
        <v>7.527530000000001</v>
      </c>
      <c r="M182" s="95">
        <v>119</v>
      </c>
      <c r="N182" s="24">
        <f>M182*0.051</f>
        <v>6.069</v>
      </c>
      <c r="O182" s="95">
        <v>107.97</v>
      </c>
      <c r="P182" s="24">
        <f>O182*0.051</f>
        <v>5.506469999999999</v>
      </c>
      <c r="Q182" s="26">
        <f>J182*1000/D182</f>
        <v>127.58515254237287</v>
      </c>
      <c r="R182" s="26">
        <f>K182*1000/D182</f>
        <v>118.05084745762713</v>
      </c>
      <c r="S182" s="26">
        <f>L182*1000/D182</f>
        <v>127.58525423728817</v>
      </c>
      <c r="T182" s="110">
        <f>L182-J182</f>
        <v>6.000000001726846E-06</v>
      </c>
      <c r="U182" s="110">
        <f>N182-P182</f>
        <v>0.5625300000000006</v>
      </c>
      <c r="V182" s="126">
        <f>O182-M182</f>
        <v>-11.030000000000001</v>
      </c>
    </row>
    <row r="183" spans="1:22" ht="12.75">
      <c r="A183" s="145"/>
      <c r="B183" s="62">
        <v>179</v>
      </c>
      <c r="C183" s="186" t="s">
        <v>151</v>
      </c>
      <c r="D183" s="187">
        <v>20</v>
      </c>
      <c r="E183" s="188" t="s">
        <v>147</v>
      </c>
      <c r="F183" s="296">
        <v>899.93</v>
      </c>
      <c r="G183" s="296">
        <v>899.93</v>
      </c>
      <c r="H183" s="323">
        <v>3.58</v>
      </c>
      <c r="I183" s="190">
        <f>H183</f>
        <v>3.58</v>
      </c>
      <c r="J183" s="190">
        <v>3.2</v>
      </c>
      <c r="K183" s="190">
        <f>I183-N183</f>
        <v>2.36353</v>
      </c>
      <c r="L183" s="190">
        <f>I183-P183</f>
        <v>2.601535</v>
      </c>
      <c r="M183" s="287">
        <v>23</v>
      </c>
      <c r="N183" s="190">
        <f>M183*0.05289</f>
        <v>1.21647</v>
      </c>
      <c r="O183" s="287">
        <v>18.5</v>
      </c>
      <c r="P183" s="190">
        <f>O183*0.05289</f>
        <v>0.978465</v>
      </c>
      <c r="Q183" s="191">
        <f>J183*1000/D183</f>
        <v>160</v>
      </c>
      <c r="R183" s="191">
        <f>K183*1000/D183</f>
        <v>118.17649999999999</v>
      </c>
      <c r="S183" s="191">
        <f>L183*1000/D183</f>
        <v>130.07675</v>
      </c>
      <c r="T183" s="189">
        <f>L183-J183</f>
        <v>-0.598465</v>
      </c>
      <c r="U183" s="189">
        <f>N183-P183</f>
        <v>0.2380049999999999</v>
      </c>
      <c r="V183" s="280">
        <f>O183-M183</f>
        <v>-4.5</v>
      </c>
    </row>
    <row r="184" spans="1:22" ht="12.75">
      <c r="A184" s="145"/>
      <c r="B184" s="62">
        <v>180</v>
      </c>
      <c r="C184" s="22" t="s">
        <v>621</v>
      </c>
      <c r="D184" s="23">
        <v>12</v>
      </c>
      <c r="E184" s="23" t="s">
        <v>147</v>
      </c>
      <c r="F184" s="25">
        <v>705.95</v>
      </c>
      <c r="G184" s="25">
        <v>705.95</v>
      </c>
      <c r="H184" s="24">
        <v>2.679</v>
      </c>
      <c r="I184" s="24">
        <v>2.679</v>
      </c>
      <c r="J184" s="24">
        <f>D184*0.16</f>
        <v>1.92</v>
      </c>
      <c r="K184" s="24">
        <f>I184-N184</f>
        <v>1.4190599999999998</v>
      </c>
      <c r="L184" s="24">
        <f>I184-P184</f>
        <v>1.4190599999999998</v>
      </c>
      <c r="M184" s="26">
        <v>23</v>
      </c>
      <c r="N184" s="24">
        <f>M184*0.05478</f>
        <v>1.25994</v>
      </c>
      <c r="O184" s="26">
        <v>23</v>
      </c>
      <c r="P184" s="24">
        <f>O184*0.05478</f>
        <v>1.25994</v>
      </c>
      <c r="Q184" s="26">
        <f>J184*1000/D184</f>
        <v>160</v>
      </c>
      <c r="R184" s="26">
        <f>K184*1000/D184</f>
        <v>118.25499999999998</v>
      </c>
      <c r="S184" s="26">
        <f>L184*1000/D184</f>
        <v>118.25499999999998</v>
      </c>
      <c r="T184" s="110">
        <f>L184-J184</f>
        <v>-0.5009400000000002</v>
      </c>
      <c r="U184" s="110">
        <f>N184-P184</f>
        <v>0</v>
      </c>
      <c r="V184" s="126">
        <f>O184-M184</f>
        <v>0</v>
      </c>
    </row>
    <row r="185" spans="1:22" ht="12.75">
      <c r="A185" s="145"/>
      <c r="B185" s="62">
        <v>181</v>
      </c>
      <c r="C185" s="180" t="s">
        <v>453</v>
      </c>
      <c r="D185" s="260">
        <v>52</v>
      </c>
      <c r="E185" s="23">
        <v>1973</v>
      </c>
      <c r="F185" s="25">
        <v>2557.44</v>
      </c>
      <c r="G185" s="25">
        <v>2557.44</v>
      </c>
      <c r="H185" s="319">
        <v>10.7</v>
      </c>
      <c r="I185" s="24">
        <f>H185</f>
        <v>10.7</v>
      </c>
      <c r="J185" s="320">
        <v>8</v>
      </c>
      <c r="K185" s="24">
        <f>I185-N185</f>
        <v>6.212</v>
      </c>
      <c r="L185" s="24">
        <f>I185-P185</f>
        <v>4.622789</v>
      </c>
      <c r="M185" s="344">
        <v>88</v>
      </c>
      <c r="N185" s="24">
        <f>M185*0.051</f>
        <v>4.4879999999999995</v>
      </c>
      <c r="O185" s="351">
        <v>119.161</v>
      </c>
      <c r="P185" s="24">
        <f>O185*0.051</f>
        <v>6.077210999999999</v>
      </c>
      <c r="Q185" s="26">
        <f>J185*1000/D185</f>
        <v>153.84615384615384</v>
      </c>
      <c r="R185" s="26">
        <f>K185*1000/D185</f>
        <v>119.46153846153847</v>
      </c>
      <c r="S185" s="26">
        <f>L185*1000/D185</f>
        <v>88.89978846153846</v>
      </c>
      <c r="T185" s="110">
        <f>L185-J185</f>
        <v>-3.377211</v>
      </c>
      <c r="U185" s="110">
        <f>N185-P185</f>
        <v>-1.5892109999999997</v>
      </c>
      <c r="V185" s="126">
        <f>O185-M185</f>
        <v>31.161</v>
      </c>
    </row>
    <row r="186" spans="1:22" ht="12.75">
      <c r="A186" s="145"/>
      <c r="B186" s="62">
        <v>182</v>
      </c>
      <c r="C186" s="44" t="s">
        <v>127</v>
      </c>
      <c r="D186" s="23">
        <v>40</v>
      </c>
      <c r="E186" s="45">
        <v>1983</v>
      </c>
      <c r="F186" s="25">
        <v>2254.6</v>
      </c>
      <c r="G186" s="25">
        <v>2254.6</v>
      </c>
      <c r="H186" s="24">
        <v>8.145</v>
      </c>
      <c r="I186" s="24">
        <f>H186</f>
        <v>8.145</v>
      </c>
      <c r="J186" s="24">
        <v>5.595</v>
      </c>
      <c r="K186" s="24">
        <f>I186-N186</f>
        <v>4.83</v>
      </c>
      <c r="L186" s="24">
        <f>I186-P186</f>
        <v>5.595</v>
      </c>
      <c r="M186" s="26">
        <v>65</v>
      </c>
      <c r="N186" s="24">
        <f>M186*0.051</f>
        <v>3.315</v>
      </c>
      <c r="O186" s="26">
        <v>50</v>
      </c>
      <c r="P186" s="24">
        <f>O186*0.051</f>
        <v>2.55</v>
      </c>
      <c r="Q186" s="26">
        <f>J186*1000/D186</f>
        <v>139.875</v>
      </c>
      <c r="R186" s="26">
        <f>K186*1000/D186</f>
        <v>120.75</v>
      </c>
      <c r="S186" s="26">
        <f>L186*1000/D186</f>
        <v>139.875</v>
      </c>
      <c r="T186" s="110">
        <f>L186-J186</f>
        <v>0</v>
      </c>
      <c r="U186" s="110">
        <f>N186-P186</f>
        <v>0.7650000000000001</v>
      </c>
      <c r="V186" s="126">
        <f>O186-M186</f>
        <v>-15</v>
      </c>
    </row>
    <row r="187" spans="1:22" ht="12.75">
      <c r="A187" s="145"/>
      <c r="B187" s="62">
        <v>183</v>
      </c>
      <c r="C187" s="181" t="s">
        <v>460</v>
      </c>
      <c r="D187" s="261">
        <v>72</v>
      </c>
      <c r="E187" s="182">
        <v>1989</v>
      </c>
      <c r="F187" s="295">
        <v>3394.97</v>
      </c>
      <c r="G187" s="295">
        <v>3394.97</v>
      </c>
      <c r="H187" s="321">
        <v>17.991</v>
      </c>
      <c r="I187" s="184">
        <f>H187</f>
        <v>17.991</v>
      </c>
      <c r="J187" s="322">
        <v>11.2</v>
      </c>
      <c r="K187" s="184">
        <f>I187-N187</f>
        <v>8.709</v>
      </c>
      <c r="L187" s="184">
        <f>I187-P187</f>
        <v>8.7141</v>
      </c>
      <c r="M187" s="345">
        <v>182</v>
      </c>
      <c r="N187" s="184">
        <f>M187*0.051</f>
        <v>9.282</v>
      </c>
      <c r="O187" s="352">
        <v>181.9</v>
      </c>
      <c r="P187" s="184">
        <f>O187*0.051</f>
        <v>9.2769</v>
      </c>
      <c r="Q187" s="185">
        <f>J187*1000/D187</f>
        <v>155.55555555555554</v>
      </c>
      <c r="R187" s="185">
        <f>K187*1000/D187</f>
        <v>120.95833333333333</v>
      </c>
      <c r="S187" s="185">
        <f>L187*1000/D187</f>
        <v>121.02916666666667</v>
      </c>
      <c r="T187" s="183">
        <f>L187-J187</f>
        <v>-2.485899999999999</v>
      </c>
      <c r="U187" s="183">
        <f>N187-P187</f>
        <v>0.0051000000000005485</v>
      </c>
      <c r="V187" s="279">
        <f>O187-M187</f>
        <v>-0.09999999999999432</v>
      </c>
    </row>
    <row r="188" spans="1:22" ht="12.75">
      <c r="A188" s="145"/>
      <c r="B188" s="62">
        <v>184</v>
      </c>
      <c r="C188" s="22" t="s">
        <v>368</v>
      </c>
      <c r="D188" s="23">
        <v>45</v>
      </c>
      <c r="E188" s="23" t="s">
        <v>364</v>
      </c>
      <c r="F188" s="23"/>
      <c r="G188" s="23"/>
      <c r="H188" s="24">
        <v>8.5</v>
      </c>
      <c r="I188" s="156">
        <f>H188</f>
        <v>8.5</v>
      </c>
      <c r="J188" s="24">
        <v>6.8</v>
      </c>
      <c r="K188" s="156">
        <f>I188-N188</f>
        <v>5.45848</v>
      </c>
      <c r="L188" s="156">
        <f>I188-P188</f>
        <v>5.673484</v>
      </c>
      <c r="M188" s="163">
        <v>58</v>
      </c>
      <c r="N188" s="24">
        <f>M188*0.05244</f>
        <v>3.0415200000000002</v>
      </c>
      <c r="O188" s="163">
        <v>53.9</v>
      </c>
      <c r="P188" s="156">
        <f>O188*0.05244</f>
        <v>2.826516</v>
      </c>
      <c r="Q188" s="26">
        <f>J188*1000/D188</f>
        <v>151.11111111111111</v>
      </c>
      <c r="R188" s="26">
        <f>K188*1000/D188</f>
        <v>121.29955555555554</v>
      </c>
      <c r="S188" s="26">
        <f>L188*1000/D188</f>
        <v>126.07742222222222</v>
      </c>
      <c r="T188" s="103">
        <f>L188-J188</f>
        <v>-1.1265159999999996</v>
      </c>
      <c r="U188" s="103">
        <f>N188-P188</f>
        <v>0.21500400000000042</v>
      </c>
      <c r="V188" s="104">
        <f>O188-M188</f>
        <v>-4.100000000000001</v>
      </c>
    </row>
    <row r="189" spans="1:22" ht="12.75">
      <c r="A189" s="145"/>
      <c r="B189" s="62">
        <v>185</v>
      </c>
      <c r="C189" s="22" t="s">
        <v>634</v>
      </c>
      <c r="D189" s="23">
        <v>30</v>
      </c>
      <c r="E189" s="23" t="s">
        <v>147</v>
      </c>
      <c r="F189" s="25">
        <v>1563.96</v>
      </c>
      <c r="G189" s="25">
        <v>1563.96</v>
      </c>
      <c r="H189" s="24">
        <v>6.55</v>
      </c>
      <c r="I189" s="24">
        <v>6.55</v>
      </c>
      <c r="J189" s="24">
        <f>D189*0.16</f>
        <v>4.8</v>
      </c>
      <c r="K189" s="24">
        <f>I189-N189</f>
        <v>3.64666</v>
      </c>
      <c r="L189" s="24">
        <f>I189-P189</f>
        <v>4.03012</v>
      </c>
      <c r="M189" s="26">
        <v>53</v>
      </c>
      <c r="N189" s="24">
        <f>M189*0.05478</f>
        <v>2.90334</v>
      </c>
      <c r="O189" s="26">
        <v>46</v>
      </c>
      <c r="P189" s="24">
        <f>O189*0.05478</f>
        <v>2.51988</v>
      </c>
      <c r="Q189" s="26">
        <f>J189*1000/D189</f>
        <v>160</v>
      </c>
      <c r="R189" s="26">
        <f>K189*1000/D189</f>
        <v>121.55533333333332</v>
      </c>
      <c r="S189" s="26">
        <f>L189*1000/D189</f>
        <v>134.33733333333333</v>
      </c>
      <c r="T189" s="110">
        <f>L189-J189</f>
        <v>-0.7698799999999997</v>
      </c>
      <c r="U189" s="110">
        <f>N189-P189</f>
        <v>0.3834599999999999</v>
      </c>
      <c r="V189" s="126">
        <f>O189-M189</f>
        <v>-7</v>
      </c>
    </row>
    <row r="190" spans="1:22" ht="12.75">
      <c r="A190" s="145"/>
      <c r="B190" s="62">
        <v>186</v>
      </c>
      <c r="C190" s="29" t="s">
        <v>318</v>
      </c>
      <c r="D190" s="23">
        <v>55</v>
      </c>
      <c r="E190" s="23">
        <v>1995</v>
      </c>
      <c r="F190" s="25">
        <v>3365</v>
      </c>
      <c r="G190" s="25">
        <v>3365</v>
      </c>
      <c r="H190" s="24">
        <v>13.519</v>
      </c>
      <c r="I190" s="24">
        <f>+H190</f>
        <v>13.519</v>
      </c>
      <c r="J190" s="91">
        <v>6.736000000000001</v>
      </c>
      <c r="K190" s="24">
        <f>I190-N190</f>
        <v>6.736000000000001</v>
      </c>
      <c r="L190" s="24">
        <f>I190-P190</f>
        <v>6.736000000000001</v>
      </c>
      <c r="M190" s="95">
        <v>133</v>
      </c>
      <c r="N190" s="24">
        <f>M190*0.051</f>
        <v>6.7829999999999995</v>
      </c>
      <c r="O190" s="95">
        <v>133</v>
      </c>
      <c r="P190" s="24">
        <f>O190*0.051</f>
        <v>6.7829999999999995</v>
      </c>
      <c r="Q190" s="26">
        <f>J190*1000/D190</f>
        <v>122.47272727272728</v>
      </c>
      <c r="R190" s="26">
        <f>K190*1000/D190</f>
        <v>122.47272727272728</v>
      </c>
      <c r="S190" s="26">
        <f>L190*1000/D190</f>
        <v>122.47272727272728</v>
      </c>
      <c r="T190" s="110">
        <f>L190-J190</f>
        <v>0</v>
      </c>
      <c r="U190" s="110">
        <f>N190-P190</f>
        <v>0</v>
      </c>
      <c r="V190" s="126">
        <f>O190-M190</f>
        <v>0</v>
      </c>
    </row>
    <row r="191" spans="1:22" ht="12.75">
      <c r="A191" s="145"/>
      <c r="B191" s="62">
        <v>187</v>
      </c>
      <c r="C191" s="22" t="s">
        <v>571</v>
      </c>
      <c r="D191" s="23">
        <v>32</v>
      </c>
      <c r="E191" s="23">
        <v>1962</v>
      </c>
      <c r="F191" s="25">
        <v>1208.71</v>
      </c>
      <c r="G191" s="25">
        <v>1208.71</v>
      </c>
      <c r="H191" s="24">
        <v>6.268</v>
      </c>
      <c r="I191" s="24">
        <f>H191</f>
        <v>6.268</v>
      </c>
      <c r="J191" s="24">
        <v>5.04</v>
      </c>
      <c r="K191" s="24">
        <f>I191-N191</f>
        <v>3.922</v>
      </c>
      <c r="L191" s="24">
        <f>I191-P191</f>
        <v>4.483</v>
      </c>
      <c r="M191" s="26">
        <v>46</v>
      </c>
      <c r="N191" s="24">
        <f>M191*0.051</f>
        <v>2.3459999999999996</v>
      </c>
      <c r="O191" s="26">
        <v>35</v>
      </c>
      <c r="P191" s="24">
        <f>O191*0.051</f>
        <v>1.785</v>
      </c>
      <c r="Q191" s="26">
        <f>J191*1000/D191</f>
        <v>157.5</v>
      </c>
      <c r="R191" s="26">
        <f>K191*1000/D191</f>
        <v>122.5625</v>
      </c>
      <c r="S191" s="26">
        <f>L191*1000/D191</f>
        <v>140.09375</v>
      </c>
      <c r="T191" s="110">
        <f>L191-J191</f>
        <v>-0.5570000000000004</v>
      </c>
      <c r="U191" s="110">
        <f>N191-P191</f>
        <v>0.5609999999999997</v>
      </c>
      <c r="V191" s="126">
        <f>O191-M191</f>
        <v>-11</v>
      </c>
    </row>
    <row r="192" spans="1:22" ht="12.75">
      <c r="A192" s="145"/>
      <c r="B192" s="62">
        <v>188</v>
      </c>
      <c r="C192" s="29" t="s">
        <v>204</v>
      </c>
      <c r="D192" s="23">
        <v>16</v>
      </c>
      <c r="E192" s="23">
        <v>1990</v>
      </c>
      <c r="F192" s="25">
        <v>912</v>
      </c>
      <c r="G192" s="25">
        <v>912</v>
      </c>
      <c r="H192" s="156">
        <v>3.7</v>
      </c>
      <c r="I192" s="156">
        <v>3.7</v>
      </c>
      <c r="J192" s="156">
        <f>D192*0.16</f>
        <v>2.56</v>
      </c>
      <c r="K192" s="156">
        <f>I192-N192</f>
        <v>1.9660000000000002</v>
      </c>
      <c r="L192" s="156">
        <f>I192-P192</f>
        <v>2.119</v>
      </c>
      <c r="M192" s="163">
        <v>34</v>
      </c>
      <c r="N192" s="156">
        <f>M192*0.051</f>
        <v>1.734</v>
      </c>
      <c r="O192" s="163">
        <v>31</v>
      </c>
      <c r="P192" s="156">
        <f>O192*0.051</f>
        <v>1.581</v>
      </c>
      <c r="Q192" s="163">
        <f>J192*1000/D192</f>
        <v>160</v>
      </c>
      <c r="R192" s="163">
        <f>K192*1000/D192</f>
        <v>122.87500000000001</v>
      </c>
      <c r="S192" s="163">
        <f>L192/D192*1000</f>
        <v>132.4375</v>
      </c>
      <c r="T192" s="103">
        <f>L192-J192</f>
        <v>-0.44099999999999984</v>
      </c>
      <c r="U192" s="103">
        <f>N192-P192</f>
        <v>0.15300000000000002</v>
      </c>
      <c r="V192" s="126">
        <f>O192-M192</f>
        <v>-3</v>
      </c>
    </row>
    <row r="193" spans="1:22" ht="12.75">
      <c r="A193" s="145"/>
      <c r="B193" s="62">
        <v>189</v>
      </c>
      <c r="C193" s="29" t="s">
        <v>708</v>
      </c>
      <c r="D193" s="23">
        <v>108</v>
      </c>
      <c r="E193" s="23">
        <v>1978</v>
      </c>
      <c r="F193" s="25">
        <v>5673.28</v>
      </c>
      <c r="G193" s="25">
        <v>5673.28</v>
      </c>
      <c r="H193" s="24">
        <v>26.921</v>
      </c>
      <c r="I193" s="24">
        <f>H193</f>
        <v>26.921</v>
      </c>
      <c r="J193" s="24">
        <v>17.28</v>
      </c>
      <c r="K193" s="24">
        <f>I193-N193</f>
        <v>13.406</v>
      </c>
      <c r="L193" s="24">
        <f>I193-P193</f>
        <v>16.207546</v>
      </c>
      <c r="M193" s="26">
        <v>265</v>
      </c>
      <c r="N193" s="24">
        <f>M193*0.051</f>
        <v>13.514999999999999</v>
      </c>
      <c r="O193" s="26">
        <v>199.58</v>
      </c>
      <c r="P193" s="24">
        <v>10.713454</v>
      </c>
      <c r="Q193" s="26">
        <f>J193*1000/D193</f>
        <v>160</v>
      </c>
      <c r="R193" s="26">
        <f>K193*1000/D193</f>
        <v>124.12962962962963</v>
      </c>
      <c r="S193" s="26">
        <f>L193*1000/D193</f>
        <v>150.06987037037038</v>
      </c>
      <c r="T193" s="110">
        <f>L193-J193</f>
        <v>-1.0724540000000005</v>
      </c>
      <c r="U193" s="110">
        <f>N193-P193</f>
        <v>2.8015459999999983</v>
      </c>
      <c r="V193" s="126">
        <f>O193-M193</f>
        <v>-65.41999999999999</v>
      </c>
    </row>
    <row r="194" spans="1:22" ht="12.75">
      <c r="A194" s="145"/>
      <c r="B194" s="62">
        <v>190</v>
      </c>
      <c r="C194" s="22" t="s">
        <v>408</v>
      </c>
      <c r="D194" s="23">
        <v>20</v>
      </c>
      <c r="E194" s="31" t="s">
        <v>405</v>
      </c>
      <c r="F194" s="25">
        <v>1275.88</v>
      </c>
      <c r="G194" s="54">
        <f>F194</f>
        <v>1275.88</v>
      </c>
      <c r="H194" s="24">
        <v>5.94</v>
      </c>
      <c r="I194" s="24">
        <f>H194</f>
        <v>5.94</v>
      </c>
      <c r="J194" s="59">
        <f>160*D194/1000</f>
        <v>3.2</v>
      </c>
      <c r="K194" s="24">
        <f>I194-N194</f>
        <v>2.4843500000000005</v>
      </c>
      <c r="L194" s="24">
        <f>I194-P194</f>
        <v>2.1727750000000006</v>
      </c>
      <c r="M194" s="26">
        <v>61</v>
      </c>
      <c r="N194" s="24">
        <f>M194*0.05665</f>
        <v>3.45565</v>
      </c>
      <c r="O194" s="26">
        <v>66.5</v>
      </c>
      <c r="P194" s="24">
        <f>O194*0.05665</f>
        <v>3.767225</v>
      </c>
      <c r="Q194" s="26">
        <f>J194*1000/D194</f>
        <v>160</v>
      </c>
      <c r="R194" s="26">
        <f>K194*1000/D194</f>
        <v>124.21750000000002</v>
      </c>
      <c r="S194" s="26">
        <f>L194*1000/D194</f>
        <v>108.63875000000003</v>
      </c>
      <c r="T194" s="110">
        <f>L194-J194</f>
        <v>-1.0272249999999996</v>
      </c>
      <c r="U194" s="110">
        <f>N194-P194</f>
        <v>-0.31157499999999994</v>
      </c>
      <c r="V194" s="126">
        <f>O194-M194</f>
        <v>5.5</v>
      </c>
    </row>
    <row r="195" spans="1:22" ht="12.75">
      <c r="A195" s="145"/>
      <c r="B195" s="62">
        <v>191</v>
      </c>
      <c r="C195" s="29" t="s">
        <v>705</v>
      </c>
      <c r="D195" s="23">
        <v>59</v>
      </c>
      <c r="E195" s="23">
        <v>2001</v>
      </c>
      <c r="F195" s="25">
        <v>3432.64</v>
      </c>
      <c r="G195" s="25">
        <v>3432.64</v>
      </c>
      <c r="H195" s="24">
        <v>16.292</v>
      </c>
      <c r="I195" s="24">
        <f>H195</f>
        <v>16.292</v>
      </c>
      <c r="J195" s="24">
        <v>9.12</v>
      </c>
      <c r="K195" s="24">
        <f>I195-N195</f>
        <v>7.367000000000003</v>
      </c>
      <c r="L195" s="24">
        <f>I195-P195</f>
        <v>6.933429000000002</v>
      </c>
      <c r="M195" s="26">
        <v>175</v>
      </c>
      <c r="N195" s="24">
        <f>M195*0.051</f>
        <v>8.924999999999999</v>
      </c>
      <c r="O195" s="26">
        <v>174.34</v>
      </c>
      <c r="P195" s="24">
        <v>9.358571</v>
      </c>
      <c r="Q195" s="26">
        <f>J195*1000/D195</f>
        <v>154.57627118644066</v>
      </c>
      <c r="R195" s="26">
        <f>K195*1000/D195</f>
        <v>124.86440677966107</v>
      </c>
      <c r="S195" s="26">
        <f>L195*1000/D195</f>
        <v>117.5157457627119</v>
      </c>
      <c r="T195" s="110">
        <f>L195-J195</f>
        <v>-2.186570999999997</v>
      </c>
      <c r="U195" s="110">
        <f>N195-P195</f>
        <v>-0.4335710000000006</v>
      </c>
      <c r="V195" s="126">
        <f>O195-M195</f>
        <v>-0.6599999999999966</v>
      </c>
    </row>
    <row r="196" spans="1:22" ht="12.75">
      <c r="A196" s="145"/>
      <c r="B196" s="62">
        <v>192</v>
      </c>
      <c r="C196" s="22" t="s">
        <v>632</v>
      </c>
      <c r="D196" s="23">
        <v>22</v>
      </c>
      <c r="E196" s="23" t="s">
        <v>147</v>
      </c>
      <c r="F196" s="25">
        <v>1148.35</v>
      </c>
      <c r="G196" s="25">
        <v>1148.35</v>
      </c>
      <c r="H196" s="24">
        <v>5.158</v>
      </c>
      <c r="I196" s="24">
        <v>5.158</v>
      </c>
      <c r="J196" s="24">
        <f>D196*0.16</f>
        <v>3.52</v>
      </c>
      <c r="K196" s="24">
        <f>I196-N196</f>
        <v>2.7476800000000003</v>
      </c>
      <c r="L196" s="24">
        <f>I196-P196</f>
        <v>2.91202</v>
      </c>
      <c r="M196" s="26">
        <v>44</v>
      </c>
      <c r="N196" s="24">
        <f>M196*0.05478</f>
        <v>2.41032</v>
      </c>
      <c r="O196" s="26">
        <v>41</v>
      </c>
      <c r="P196" s="24">
        <f>O196*0.05478</f>
        <v>2.2459800000000003</v>
      </c>
      <c r="Q196" s="26">
        <f>J196*1000/D196</f>
        <v>160</v>
      </c>
      <c r="R196" s="26">
        <f>K196*1000/D196</f>
        <v>124.89454545454547</v>
      </c>
      <c r="S196" s="26">
        <f>L196*1000/D196</f>
        <v>132.36454545454546</v>
      </c>
      <c r="T196" s="110">
        <f>L196-J196</f>
        <v>-0.60798</v>
      </c>
      <c r="U196" s="110">
        <f>N196-P196</f>
        <v>0.1643399999999997</v>
      </c>
      <c r="V196" s="126">
        <f>O196-M196</f>
        <v>-3</v>
      </c>
    </row>
    <row r="197" spans="1:22" ht="12.75">
      <c r="A197" s="145"/>
      <c r="B197" s="62">
        <v>193</v>
      </c>
      <c r="C197" s="180" t="s">
        <v>457</v>
      </c>
      <c r="D197" s="260">
        <v>50</v>
      </c>
      <c r="E197" s="23">
        <v>1971</v>
      </c>
      <c r="F197" s="25">
        <v>2564.8</v>
      </c>
      <c r="G197" s="25">
        <v>2564.8</v>
      </c>
      <c r="H197" s="319">
        <v>10.921</v>
      </c>
      <c r="I197" s="24">
        <f>H197</f>
        <v>10.921</v>
      </c>
      <c r="J197" s="320">
        <v>8</v>
      </c>
      <c r="K197" s="24">
        <f>I197-N197</f>
        <v>6.279999999999999</v>
      </c>
      <c r="L197" s="24">
        <f>I197-P197</f>
        <v>5.617</v>
      </c>
      <c r="M197" s="344">
        <v>91</v>
      </c>
      <c r="N197" s="24">
        <f>M197*0.051</f>
        <v>4.641</v>
      </c>
      <c r="O197" s="351">
        <v>104</v>
      </c>
      <c r="P197" s="24">
        <f>O197*0.051</f>
        <v>5.303999999999999</v>
      </c>
      <c r="Q197" s="26">
        <f>J197*1000/D197</f>
        <v>160</v>
      </c>
      <c r="R197" s="26">
        <f>K197*1000/D197</f>
        <v>125.59999999999998</v>
      </c>
      <c r="S197" s="26">
        <f>L197*1000/D197</f>
        <v>112.34</v>
      </c>
      <c r="T197" s="110">
        <f>L197-J197</f>
        <v>-2.383</v>
      </c>
      <c r="U197" s="110">
        <f>N197-P197</f>
        <v>-0.6629999999999994</v>
      </c>
      <c r="V197" s="126">
        <f>O197-M197</f>
        <v>13</v>
      </c>
    </row>
    <row r="198" spans="1:22" ht="12.75">
      <c r="A198" s="145"/>
      <c r="B198" s="62">
        <v>194</v>
      </c>
      <c r="C198" s="22" t="s">
        <v>236</v>
      </c>
      <c r="D198" s="23">
        <v>60</v>
      </c>
      <c r="E198" s="31" t="s">
        <v>405</v>
      </c>
      <c r="F198" s="25">
        <v>3137.85</v>
      </c>
      <c r="G198" s="54">
        <f>F198</f>
        <v>3137.85</v>
      </c>
      <c r="H198" s="24">
        <v>14.74</v>
      </c>
      <c r="I198" s="24">
        <f>H198</f>
        <v>14.74</v>
      </c>
      <c r="J198" s="59">
        <f>160*D198/1000</f>
        <v>9.6</v>
      </c>
      <c r="K198" s="24">
        <f>I198-N198</f>
        <v>7.545450000000001</v>
      </c>
      <c r="L198" s="24">
        <f>I198-P198</f>
        <v>7.5686765000000005</v>
      </c>
      <c r="M198" s="26">
        <v>127</v>
      </c>
      <c r="N198" s="24">
        <f>M198*0.05665</f>
        <v>7.19455</v>
      </c>
      <c r="O198" s="26">
        <v>126.59</v>
      </c>
      <c r="P198" s="24">
        <f>O198*0.05665</f>
        <v>7.1713235</v>
      </c>
      <c r="Q198" s="26">
        <f>J198*1000/D198</f>
        <v>160</v>
      </c>
      <c r="R198" s="26">
        <f>K198*1000/D198</f>
        <v>125.75750000000001</v>
      </c>
      <c r="S198" s="26">
        <f>L198*1000/D198</f>
        <v>126.14460833333334</v>
      </c>
      <c r="T198" s="110">
        <f>L198-J198</f>
        <v>-2.031323499999999</v>
      </c>
      <c r="U198" s="110">
        <f>N198-P198</f>
        <v>0.023226499999999817</v>
      </c>
      <c r="V198" s="126">
        <f>O198-M198</f>
        <v>-0.4099999999999966</v>
      </c>
    </row>
    <row r="199" spans="1:22" ht="12.75">
      <c r="A199" s="145"/>
      <c r="B199" s="62">
        <v>195</v>
      </c>
      <c r="C199" s="22" t="s">
        <v>238</v>
      </c>
      <c r="D199" s="23">
        <v>60</v>
      </c>
      <c r="E199" s="31" t="s">
        <v>405</v>
      </c>
      <c r="F199" s="25">
        <v>3153.72</v>
      </c>
      <c r="G199" s="54">
        <f>F199</f>
        <v>3153.72</v>
      </c>
      <c r="H199" s="24">
        <v>13.839</v>
      </c>
      <c r="I199" s="24">
        <f>H199</f>
        <v>13.839</v>
      </c>
      <c r="J199" s="59">
        <f>160*D199/1000</f>
        <v>9.6</v>
      </c>
      <c r="K199" s="24">
        <f>I199-N199</f>
        <v>7.5508500000000005</v>
      </c>
      <c r="L199" s="24">
        <f>I199-P199</f>
        <v>8.661190000000001</v>
      </c>
      <c r="M199" s="26">
        <v>111</v>
      </c>
      <c r="N199" s="24">
        <f>M199*0.05665</f>
        <v>6.28815</v>
      </c>
      <c r="O199" s="26">
        <v>91.4</v>
      </c>
      <c r="P199" s="24">
        <f>O199*0.05665</f>
        <v>5.17781</v>
      </c>
      <c r="Q199" s="26">
        <f>J199*1000/D199</f>
        <v>160</v>
      </c>
      <c r="R199" s="26">
        <f>K199*1000/D199</f>
        <v>125.84750000000001</v>
      </c>
      <c r="S199" s="26">
        <f>L199*1000/D199</f>
        <v>144.35316666666668</v>
      </c>
      <c r="T199" s="110">
        <f>L199-J199</f>
        <v>-0.9388099999999984</v>
      </c>
      <c r="U199" s="110">
        <f>N199-P199</f>
        <v>1.1103399999999999</v>
      </c>
      <c r="V199" s="126">
        <f>O199-M199</f>
        <v>-19.599999999999994</v>
      </c>
    </row>
    <row r="200" spans="1:22" ht="12.75">
      <c r="A200" s="145"/>
      <c r="B200" s="62">
        <v>196</v>
      </c>
      <c r="C200" s="22" t="s">
        <v>633</v>
      </c>
      <c r="D200" s="23">
        <v>20</v>
      </c>
      <c r="E200" s="23" t="s">
        <v>147</v>
      </c>
      <c r="F200" s="25">
        <v>1064.65</v>
      </c>
      <c r="G200" s="25">
        <v>1064.65</v>
      </c>
      <c r="H200" s="24">
        <v>5.86</v>
      </c>
      <c r="I200" s="24">
        <v>5.86</v>
      </c>
      <c r="J200" s="24">
        <f>D200*0.16</f>
        <v>3.2</v>
      </c>
      <c r="K200" s="24">
        <f>I200-N200</f>
        <v>2.5184200000000003</v>
      </c>
      <c r="L200" s="24">
        <f>I200-P200</f>
        <v>2.65537</v>
      </c>
      <c r="M200" s="26">
        <v>61</v>
      </c>
      <c r="N200" s="24">
        <f>M200*0.05478</f>
        <v>3.34158</v>
      </c>
      <c r="O200" s="26">
        <v>58.5</v>
      </c>
      <c r="P200" s="24">
        <f>O200*0.05478</f>
        <v>3.2046300000000003</v>
      </c>
      <c r="Q200" s="26">
        <f>J200*1000/D200</f>
        <v>160</v>
      </c>
      <c r="R200" s="26">
        <f>K200*1000/D200</f>
        <v>125.92100000000002</v>
      </c>
      <c r="S200" s="26">
        <f>L200*1000/D200</f>
        <v>132.7685</v>
      </c>
      <c r="T200" s="110">
        <f>L200-J200</f>
        <v>-0.5446300000000002</v>
      </c>
      <c r="U200" s="110">
        <f>N200-P200</f>
        <v>0.13694999999999968</v>
      </c>
      <c r="V200" s="126">
        <f>O200-M200</f>
        <v>-2.5</v>
      </c>
    </row>
    <row r="201" spans="1:22" ht="12.75">
      <c r="A201" s="145"/>
      <c r="B201" s="62">
        <v>197</v>
      </c>
      <c r="C201" s="22" t="s">
        <v>631</v>
      </c>
      <c r="D201" s="23">
        <v>12</v>
      </c>
      <c r="E201" s="23" t="s">
        <v>147</v>
      </c>
      <c r="F201" s="25">
        <v>706.43</v>
      </c>
      <c r="G201" s="25">
        <v>706.43</v>
      </c>
      <c r="H201" s="24">
        <v>3.432</v>
      </c>
      <c r="I201" s="24">
        <v>3.432</v>
      </c>
      <c r="J201" s="24">
        <f>D201*0.16</f>
        <v>1.92</v>
      </c>
      <c r="K201" s="24">
        <f>I201-N201</f>
        <v>1.5147</v>
      </c>
      <c r="L201" s="24">
        <f>I201-P201</f>
        <v>1.5694799999999998</v>
      </c>
      <c r="M201" s="26">
        <v>35</v>
      </c>
      <c r="N201" s="24">
        <f>M201*0.05478</f>
        <v>1.9173</v>
      </c>
      <c r="O201" s="26">
        <v>34</v>
      </c>
      <c r="P201" s="24">
        <f>O201*0.05478</f>
        <v>1.8625200000000002</v>
      </c>
      <c r="Q201" s="26">
        <f>J201*1000/D201</f>
        <v>160</v>
      </c>
      <c r="R201" s="26">
        <f>K201*1000/D201</f>
        <v>126.22500000000001</v>
      </c>
      <c r="S201" s="26">
        <f>L201*1000/D201</f>
        <v>130.79</v>
      </c>
      <c r="T201" s="110">
        <f>L201-J201</f>
        <v>-0.35052000000000016</v>
      </c>
      <c r="U201" s="110">
        <f>N201-P201</f>
        <v>0.05477999999999983</v>
      </c>
      <c r="V201" s="126">
        <f>O201-M201</f>
        <v>-1</v>
      </c>
    </row>
    <row r="202" spans="1:22" ht="12.75">
      <c r="A202" s="145"/>
      <c r="B202" s="62">
        <v>198</v>
      </c>
      <c r="C202" s="22" t="s">
        <v>665</v>
      </c>
      <c r="D202" s="23">
        <v>40</v>
      </c>
      <c r="E202" s="23">
        <v>1984</v>
      </c>
      <c r="F202" s="25">
        <v>2270.57</v>
      </c>
      <c r="G202" s="25">
        <v>2270.57</v>
      </c>
      <c r="H202" s="24">
        <v>9.984</v>
      </c>
      <c r="I202" s="24">
        <f>H202</f>
        <v>9.984</v>
      </c>
      <c r="J202" s="24">
        <v>5.858</v>
      </c>
      <c r="K202" s="24">
        <f>I202-N202</f>
        <v>5.088</v>
      </c>
      <c r="L202" s="24">
        <f>I202-P202</f>
        <v>5.853000000000001</v>
      </c>
      <c r="M202" s="26">
        <v>96</v>
      </c>
      <c r="N202" s="24">
        <f>M202*0.051</f>
        <v>4.896</v>
      </c>
      <c r="O202" s="26">
        <v>81</v>
      </c>
      <c r="P202" s="24">
        <f>O202*0.051</f>
        <v>4.130999999999999</v>
      </c>
      <c r="Q202" s="26">
        <f>J202*1000/D202</f>
        <v>146.45</v>
      </c>
      <c r="R202" s="26">
        <f>K202*1000/D202</f>
        <v>127.2</v>
      </c>
      <c r="S202" s="26">
        <f>L202*1000/D202</f>
        <v>146.32500000000002</v>
      </c>
      <c r="T202" s="110">
        <f>L202-J202</f>
        <v>-0.004999999999999005</v>
      </c>
      <c r="U202" s="110">
        <f>N202-P202</f>
        <v>0.7650000000000006</v>
      </c>
      <c r="V202" s="126">
        <f>O202-M202</f>
        <v>-15</v>
      </c>
    </row>
    <row r="203" spans="1:22" ht="12.75">
      <c r="A203" s="145"/>
      <c r="B203" s="62">
        <v>199</v>
      </c>
      <c r="C203" s="155" t="s">
        <v>394</v>
      </c>
      <c r="D203" s="23">
        <v>50</v>
      </c>
      <c r="E203" s="23">
        <v>1980</v>
      </c>
      <c r="F203" s="25">
        <v>2544.91</v>
      </c>
      <c r="G203" s="25">
        <v>2544.91</v>
      </c>
      <c r="H203" s="156">
        <v>10.356</v>
      </c>
      <c r="I203" s="156">
        <f>H203</f>
        <v>10.356</v>
      </c>
      <c r="J203" s="156">
        <v>8</v>
      </c>
      <c r="K203" s="156">
        <f>I203-N203</f>
        <v>6.381</v>
      </c>
      <c r="L203" s="156">
        <f>I203-P203</f>
        <v>5.82081</v>
      </c>
      <c r="M203" s="26">
        <v>71</v>
      </c>
      <c r="N203" s="24">
        <v>3.975</v>
      </c>
      <c r="O203" s="26">
        <v>81</v>
      </c>
      <c r="P203" s="156">
        <f>O203*0.05599</f>
        <v>4.53519</v>
      </c>
      <c r="Q203" s="26">
        <f>J203*1000/D203</f>
        <v>160</v>
      </c>
      <c r="R203" s="26">
        <f>K203*1000/D203</f>
        <v>127.62</v>
      </c>
      <c r="S203" s="26">
        <f>L203*1000/D203</f>
        <v>116.41619999999999</v>
      </c>
      <c r="T203" s="103">
        <f>L203-J203</f>
        <v>-2.17919</v>
      </c>
      <c r="U203" s="103">
        <f>N203-P203</f>
        <v>-0.56019</v>
      </c>
      <c r="V203" s="104">
        <f>O203-M203</f>
        <v>10</v>
      </c>
    </row>
    <row r="204" spans="1:22" ht="12.75">
      <c r="A204" s="145"/>
      <c r="B204" s="62">
        <v>200</v>
      </c>
      <c r="C204" s="29" t="s">
        <v>413</v>
      </c>
      <c r="D204" s="23">
        <v>50</v>
      </c>
      <c r="E204" s="23">
        <v>1984</v>
      </c>
      <c r="F204" s="25">
        <v>1843.22</v>
      </c>
      <c r="G204" s="25">
        <v>1843.22</v>
      </c>
      <c r="H204" s="24">
        <v>10.512995</v>
      </c>
      <c r="I204" s="24">
        <f>H204</f>
        <v>10.512995</v>
      </c>
      <c r="J204" s="24">
        <v>7.66665</v>
      </c>
      <c r="K204" s="24">
        <f>I204-N204</f>
        <v>6.381995000000001</v>
      </c>
      <c r="L204" s="24">
        <f>I204-P204</f>
        <v>4.5743</v>
      </c>
      <c r="M204" s="26">
        <v>81</v>
      </c>
      <c r="N204" s="24">
        <f>M204*0.051</f>
        <v>4.130999999999999</v>
      </c>
      <c r="O204" s="26">
        <v>116.44500000000001</v>
      </c>
      <c r="P204" s="24">
        <f>O204*0.051</f>
        <v>5.938695</v>
      </c>
      <c r="Q204" s="26">
        <f>J204*1000/D204</f>
        <v>153.333</v>
      </c>
      <c r="R204" s="26">
        <f>K204*1000/D204</f>
        <v>127.63990000000001</v>
      </c>
      <c r="S204" s="26">
        <f>L204*1000/D204</f>
        <v>91.486</v>
      </c>
      <c r="T204" s="110">
        <f>L204-J204</f>
        <v>-3.0923499999999997</v>
      </c>
      <c r="U204" s="110">
        <f>N204-P204</f>
        <v>-1.8076950000000007</v>
      </c>
      <c r="V204" s="126">
        <f>O204-M204</f>
        <v>35.44500000000001</v>
      </c>
    </row>
    <row r="205" spans="1:22" ht="12.75">
      <c r="A205" s="145"/>
      <c r="B205" s="62">
        <v>201</v>
      </c>
      <c r="C205" s="29" t="s">
        <v>35</v>
      </c>
      <c r="D205" s="23">
        <v>76</v>
      </c>
      <c r="E205" s="23">
        <v>1978</v>
      </c>
      <c r="F205" s="25">
        <v>3995.86</v>
      </c>
      <c r="G205" s="25">
        <v>3995.86</v>
      </c>
      <c r="H205" s="24">
        <v>17.627</v>
      </c>
      <c r="I205" s="24">
        <f>+H205</f>
        <v>17.627</v>
      </c>
      <c r="J205" s="91">
        <v>11.303024</v>
      </c>
      <c r="K205" s="24">
        <f>I205-N205</f>
        <v>9.722</v>
      </c>
      <c r="L205" s="24">
        <f>I205-P205</f>
        <v>11.302999999999999</v>
      </c>
      <c r="M205" s="95">
        <v>155</v>
      </c>
      <c r="N205" s="24">
        <f>M205*0.051</f>
        <v>7.904999999999999</v>
      </c>
      <c r="O205" s="95">
        <v>124</v>
      </c>
      <c r="P205" s="24">
        <f>O205*0.051</f>
        <v>6.324</v>
      </c>
      <c r="Q205" s="26">
        <f>J205*1000/D205</f>
        <v>148.72400000000002</v>
      </c>
      <c r="R205" s="26">
        <f>K205*1000/D205</f>
        <v>127.92105263157895</v>
      </c>
      <c r="S205" s="26">
        <f>L205*1000/D205</f>
        <v>148.7236842105263</v>
      </c>
      <c r="T205" s="110">
        <f>L205-J205</f>
        <v>-2.4000000001578314E-05</v>
      </c>
      <c r="U205" s="110">
        <f>N205-P205</f>
        <v>1.5809999999999995</v>
      </c>
      <c r="V205" s="126">
        <f>O205-M205</f>
        <v>-31</v>
      </c>
    </row>
    <row r="206" spans="1:22" ht="12.75">
      <c r="A206" s="145"/>
      <c r="B206" s="62">
        <v>202</v>
      </c>
      <c r="C206" s="22" t="s">
        <v>664</v>
      </c>
      <c r="D206" s="23">
        <v>60</v>
      </c>
      <c r="E206" s="23">
        <v>1987</v>
      </c>
      <c r="F206" s="25">
        <v>2298.15</v>
      </c>
      <c r="G206" s="25">
        <v>2298.15</v>
      </c>
      <c r="H206" s="24">
        <v>13.4</v>
      </c>
      <c r="I206" s="24">
        <f>H206</f>
        <v>13.4</v>
      </c>
      <c r="J206" s="24">
        <v>8.786</v>
      </c>
      <c r="K206" s="24">
        <f>I206-N206</f>
        <v>7.688000000000001</v>
      </c>
      <c r="L206" s="24">
        <f>I206-P206</f>
        <v>8.78042</v>
      </c>
      <c r="M206" s="26">
        <v>112</v>
      </c>
      <c r="N206" s="24">
        <f>M206*0.051</f>
        <v>5.712</v>
      </c>
      <c r="O206" s="26">
        <v>90.58</v>
      </c>
      <c r="P206" s="24">
        <f>O206*0.051</f>
        <v>4.61958</v>
      </c>
      <c r="Q206" s="26">
        <f>J206*1000/D206</f>
        <v>146.43333333333334</v>
      </c>
      <c r="R206" s="26">
        <f>K206*1000/D206</f>
        <v>128.13333333333335</v>
      </c>
      <c r="S206" s="26">
        <f>L206*1000/D206</f>
        <v>146.34033333333335</v>
      </c>
      <c r="T206" s="110">
        <f>L206-J206</f>
        <v>-0.00558000000000014</v>
      </c>
      <c r="U206" s="110">
        <f>N206-P206</f>
        <v>1.0924199999999997</v>
      </c>
      <c r="V206" s="126">
        <f>O206-M206</f>
        <v>-21.42</v>
      </c>
    </row>
    <row r="207" spans="1:22" ht="12.75">
      <c r="A207" s="145"/>
      <c r="B207" s="62">
        <v>203</v>
      </c>
      <c r="C207" s="32" t="s">
        <v>623</v>
      </c>
      <c r="D207" s="23">
        <v>30</v>
      </c>
      <c r="E207" s="23" t="s">
        <v>147</v>
      </c>
      <c r="F207" s="25">
        <v>1714.8</v>
      </c>
      <c r="G207" s="25">
        <v>1714.8</v>
      </c>
      <c r="H207" s="24">
        <v>8.035</v>
      </c>
      <c r="I207" s="24">
        <v>8.035</v>
      </c>
      <c r="J207" s="24">
        <f>D207*0.16</f>
        <v>4.8</v>
      </c>
      <c r="K207" s="24">
        <f>I207-N207</f>
        <v>3.87172</v>
      </c>
      <c r="L207" s="24">
        <f>I207-P207</f>
        <v>3.62521</v>
      </c>
      <c r="M207" s="26">
        <v>76</v>
      </c>
      <c r="N207" s="24">
        <f>M207*0.05478</f>
        <v>4.16328</v>
      </c>
      <c r="O207" s="27">
        <v>80.5</v>
      </c>
      <c r="P207" s="24">
        <f>O207*0.05478</f>
        <v>4.40979</v>
      </c>
      <c r="Q207" s="26">
        <f>J207*1000/D207</f>
        <v>160</v>
      </c>
      <c r="R207" s="26">
        <f>K207*1000/D207</f>
        <v>129.05733333333333</v>
      </c>
      <c r="S207" s="26">
        <f>L207*1000/D207</f>
        <v>120.84033333333333</v>
      </c>
      <c r="T207" s="110">
        <f>L207-J207</f>
        <v>-1.1747899999999998</v>
      </c>
      <c r="U207" s="110">
        <f>N207-P207</f>
        <v>-0.24650999999999978</v>
      </c>
      <c r="V207" s="126">
        <f>O207-M207</f>
        <v>4.5</v>
      </c>
    </row>
    <row r="208" spans="1:22" ht="12.75">
      <c r="A208" s="145"/>
      <c r="B208" s="62">
        <v>204</v>
      </c>
      <c r="C208" s="29" t="s">
        <v>46</v>
      </c>
      <c r="D208" s="23">
        <v>60</v>
      </c>
      <c r="E208" s="23">
        <v>1986</v>
      </c>
      <c r="F208" s="25">
        <v>2368</v>
      </c>
      <c r="G208" s="25">
        <v>2368</v>
      </c>
      <c r="H208" s="24">
        <v>11.992</v>
      </c>
      <c r="I208" s="24">
        <f>+H208</f>
        <v>11.992</v>
      </c>
      <c r="J208" s="91">
        <v>7.860180000000001</v>
      </c>
      <c r="K208" s="24">
        <f>I208-N208</f>
        <v>7.751280000000001</v>
      </c>
      <c r="L208" s="24">
        <f>I208-P208</f>
        <v>7.858640000000001</v>
      </c>
      <c r="M208" s="95">
        <v>79</v>
      </c>
      <c r="N208" s="24">
        <f>M208*0.05368</f>
        <v>4.24072</v>
      </c>
      <c r="O208" s="95">
        <v>77</v>
      </c>
      <c r="P208" s="24">
        <f>O208*0.05368</f>
        <v>4.13336</v>
      </c>
      <c r="Q208" s="26">
        <f>J208*1000/D208</f>
        <v>131.00300000000001</v>
      </c>
      <c r="R208" s="26">
        <f>K208*1000/D208</f>
        <v>129.18800000000002</v>
      </c>
      <c r="S208" s="26">
        <f>L208*1000/D208</f>
        <v>130.97733333333335</v>
      </c>
      <c r="T208" s="110">
        <f>L208-J208</f>
        <v>-0.0015399999999994307</v>
      </c>
      <c r="U208" s="110">
        <f>N208-P208</f>
        <v>0.1073599999999999</v>
      </c>
      <c r="V208" s="126">
        <f>O208-M208</f>
        <v>-2</v>
      </c>
    </row>
    <row r="209" spans="1:22" ht="12.75">
      <c r="A209" s="145"/>
      <c r="B209" s="62">
        <v>205</v>
      </c>
      <c r="C209" s="22" t="s">
        <v>669</v>
      </c>
      <c r="D209" s="23">
        <v>40</v>
      </c>
      <c r="E209" s="23">
        <v>1975</v>
      </c>
      <c r="F209" s="25">
        <v>1883.15</v>
      </c>
      <c r="G209" s="25">
        <v>1883.15</v>
      </c>
      <c r="H209" s="24">
        <v>9</v>
      </c>
      <c r="I209" s="24">
        <f>H209</f>
        <v>9</v>
      </c>
      <c r="J209" s="24">
        <v>5.912</v>
      </c>
      <c r="K209" s="24">
        <f>I209-N209</f>
        <v>5.175000000000001</v>
      </c>
      <c r="L209" s="24">
        <f>I209-P209</f>
        <v>5.90838</v>
      </c>
      <c r="M209" s="26">
        <v>75</v>
      </c>
      <c r="N209" s="24">
        <f>M209*0.051</f>
        <v>3.8249999999999997</v>
      </c>
      <c r="O209" s="26">
        <v>60.62</v>
      </c>
      <c r="P209" s="24">
        <f>O209*0.051</f>
        <v>3.09162</v>
      </c>
      <c r="Q209" s="26">
        <f>J209*1000/D209</f>
        <v>147.8</v>
      </c>
      <c r="R209" s="26">
        <f>K209*1000/D209</f>
        <v>129.37500000000003</v>
      </c>
      <c r="S209" s="26">
        <f>L209*1000/D209</f>
        <v>147.7095</v>
      </c>
      <c r="T209" s="110">
        <f>L209-J209</f>
        <v>-0.0036199999999997345</v>
      </c>
      <c r="U209" s="110">
        <f>N209-P209</f>
        <v>0.7333799999999999</v>
      </c>
      <c r="V209" s="126">
        <f>O209-M209</f>
        <v>-14.380000000000003</v>
      </c>
    </row>
    <row r="210" spans="1:22" ht="12.75">
      <c r="A210" s="145"/>
      <c r="B210" s="62">
        <v>206</v>
      </c>
      <c r="C210" s="29" t="s">
        <v>697</v>
      </c>
      <c r="D210" s="23">
        <v>45</v>
      </c>
      <c r="E210" s="23">
        <v>2001</v>
      </c>
      <c r="F210" s="25">
        <v>3135.61</v>
      </c>
      <c r="G210" s="25">
        <v>3135.61</v>
      </c>
      <c r="H210" s="24">
        <v>13.433</v>
      </c>
      <c r="I210" s="24">
        <f>H210</f>
        <v>13.433</v>
      </c>
      <c r="J210" s="24">
        <v>7.12</v>
      </c>
      <c r="K210" s="24">
        <f>I210-N210</f>
        <v>5.8340000000000005</v>
      </c>
      <c r="L210" s="24">
        <f>I210-P210</f>
        <v>6.02516</v>
      </c>
      <c r="M210" s="26">
        <v>149</v>
      </c>
      <c r="N210" s="24">
        <f>M210*0.051</f>
        <v>7.598999999999999</v>
      </c>
      <c r="O210" s="26">
        <v>138</v>
      </c>
      <c r="P210" s="24">
        <v>7.40784</v>
      </c>
      <c r="Q210" s="26">
        <f>J210*1000/D210</f>
        <v>158.22222222222223</v>
      </c>
      <c r="R210" s="26">
        <f>K210*1000/D210</f>
        <v>129.64444444444447</v>
      </c>
      <c r="S210" s="26">
        <f>L210*1000/D210</f>
        <v>133.89244444444444</v>
      </c>
      <c r="T210" s="110">
        <f>L210-J210</f>
        <v>-1.0948400000000005</v>
      </c>
      <c r="U210" s="110">
        <f>N210-P210</f>
        <v>0.1911599999999991</v>
      </c>
      <c r="V210" s="126">
        <f>O210-M210</f>
        <v>-11</v>
      </c>
    </row>
    <row r="211" spans="1:22" ht="12.75">
      <c r="A211" s="145"/>
      <c r="B211" s="62">
        <v>207</v>
      </c>
      <c r="C211" s="32" t="s">
        <v>409</v>
      </c>
      <c r="D211" s="23">
        <v>30</v>
      </c>
      <c r="E211" s="31" t="s">
        <v>405</v>
      </c>
      <c r="F211" s="25">
        <v>1734.68</v>
      </c>
      <c r="G211" s="54">
        <f>F211</f>
        <v>1734.68</v>
      </c>
      <c r="H211" s="24">
        <v>7.073</v>
      </c>
      <c r="I211" s="24">
        <f>H211</f>
        <v>7.073</v>
      </c>
      <c r="J211" s="59">
        <f>160*D211/1000</f>
        <v>4.8</v>
      </c>
      <c r="K211" s="24">
        <f>I211-N211</f>
        <v>3.9006000000000003</v>
      </c>
      <c r="L211" s="24">
        <f>I211-P211</f>
        <v>4.29715</v>
      </c>
      <c r="M211" s="26">
        <v>56</v>
      </c>
      <c r="N211" s="24">
        <f>M211*0.05665</f>
        <v>3.1724</v>
      </c>
      <c r="O211" s="26">
        <v>49</v>
      </c>
      <c r="P211" s="24">
        <f>O211*0.05665</f>
        <v>2.77585</v>
      </c>
      <c r="Q211" s="26">
        <f>J211*1000/D211</f>
        <v>160</v>
      </c>
      <c r="R211" s="26">
        <f>K211*1000/D211</f>
        <v>130.02</v>
      </c>
      <c r="S211" s="26">
        <f>L211*1000/D211</f>
        <v>143.23833333333334</v>
      </c>
      <c r="T211" s="110">
        <f>L211-J211</f>
        <v>-0.5028499999999996</v>
      </c>
      <c r="U211" s="110">
        <f>N211-P211</f>
        <v>0.39654999999999996</v>
      </c>
      <c r="V211" s="126">
        <f>O211-M211</f>
        <v>-7</v>
      </c>
    </row>
    <row r="212" spans="1:22" ht="12.75">
      <c r="A212" s="145"/>
      <c r="B212" s="62">
        <v>208</v>
      </c>
      <c r="C212" s="192" t="s">
        <v>167</v>
      </c>
      <c r="D212" s="187">
        <v>60</v>
      </c>
      <c r="E212" s="188" t="s">
        <v>147</v>
      </c>
      <c r="F212" s="297">
        <v>2425.09</v>
      </c>
      <c r="G212" s="297">
        <v>2425.09</v>
      </c>
      <c r="H212" s="323">
        <v>12.9</v>
      </c>
      <c r="I212" s="190">
        <f>H212</f>
        <v>12.9</v>
      </c>
      <c r="J212" s="324">
        <v>9.6</v>
      </c>
      <c r="K212" s="190">
        <f>I212-N212</f>
        <v>7.82256</v>
      </c>
      <c r="L212" s="190">
        <f>I212-P212</f>
        <v>8.1250908</v>
      </c>
      <c r="M212" s="287">
        <v>96</v>
      </c>
      <c r="N212" s="190">
        <f>M212*0.05289</f>
        <v>5.07744</v>
      </c>
      <c r="O212" s="287">
        <v>90.28</v>
      </c>
      <c r="P212" s="190">
        <f>O212*0.05289</f>
        <v>4.7749092</v>
      </c>
      <c r="Q212" s="191">
        <f>J212*1000/D212</f>
        <v>160</v>
      </c>
      <c r="R212" s="191">
        <f>K212*1000/D212</f>
        <v>130.376</v>
      </c>
      <c r="S212" s="191">
        <f>L212*1000/D212</f>
        <v>135.41818</v>
      </c>
      <c r="T212" s="189">
        <f>L212-J212</f>
        <v>-1.474909199999999</v>
      </c>
      <c r="U212" s="189">
        <f>N212-P212</f>
        <v>0.30253080000000043</v>
      </c>
      <c r="V212" s="280">
        <f>O212-M212</f>
        <v>-5.719999999999999</v>
      </c>
    </row>
    <row r="213" spans="1:22" ht="12.75">
      <c r="A213" s="145"/>
      <c r="B213" s="62">
        <v>209</v>
      </c>
      <c r="C213" s="22" t="s">
        <v>637</v>
      </c>
      <c r="D213" s="23">
        <v>20</v>
      </c>
      <c r="E213" s="23" t="s">
        <v>147</v>
      </c>
      <c r="F213" s="25">
        <v>1135.08</v>
      </c>
      <c r="G213" s="25">
        <v>1135.08</v>
      </c>
      <c r="H213" s="24">
        <v>5.099</v>
      </c>
      <c r="I213" s="24">
        <v>5.099</v>
      </c>
      <c r="J213" s="24">
        <f>D213*0.16</f>
        <v>3.2</v>
      </c>
      <c r="K213" s="24">
        <f>I213-N213</f>
        <v>2.6339</v>
      </c>
      <c r="L213" s="24">
        <f>I213-P213</f>
        <v>2.7434600000000002</v>
      </c>
      <c r="M213" s="26">
        <v>45</v>
      </c>
      <c r="N213" s="24">
        <f>M213*0.05478</f>
        <v>2.4651</v>
      </c>
      <c r="O213" s="26">
        <v>43</v>
      </c>
      <c r="P213" s="24">
        <f>O213*0.05478</f>
        <v>2.35554</v>
      </c>
      <c r="Q213" s="26">
        <f>J213*1000/D213</f>
        <v>160</v>
      </c>
      <c r="R213" s="26">
        <f>K213*1000/D213</f>
        <v>131.695</v>
      </c>
      <c r="S213" s="26">
        <f>L213*1000/D213</f>
        <v>137.173</v>
      </c>
      <c r="T213" s="110">
        <f>L213-J213</f>
        <v>-0.45653999999999995</v>
      </c>
      <c r="U213" s="110">
        <f>N213-P213</f>
        <v>0.1095600000000001</v>
      </c>
      <c r="V213" s="126">
        <f>O213-M213</f>
        <v>-2</v>
      </c>
    </row>
    <row r="214" spans="1:22" ht="12.75">
      <c r="A214" s="145"/>
      <c r="B214" s="62">
        <v>210</v>
      </c>
      <c r="C214" s="22" t="s">
        <v>82</v>
      </c>
      <c r="D214" s="23">
        <v>21</v>
      </c>
      <c r="E214" s="23">
        <v>1987</v>
      </c>
      <c r="F214" s="25">
        <v>1070.16</v>
      </c>
      <c r="G214" s="25">
        <v>1070.16</v>
      </c>
      <c r="H214" s="24">
        <v>4.502</v>
      </c>
      <c r="I214" s="24">
        <f>H214</f>
        <v>4.502</v>
      </c>
      <c r="J214" s="24">
        <v>3.2</v>
      </c>
      <c r="K214" s="24">
        <f>I214-N214</f>
        <v>2.768</v>
      </c>
      <c r="L214" s="24">
        <f>I214-P214</f>
        <v>2.7068627</v>
      </c>
      <c r="M214" s="26">
        <v>34</v>
      </c>
      <c r="N214" s="24">
        <f>M214*0.051</f>
        <v>1.734</v>
      </c>
      <c r="O214" s="26">
        <v>33.429</v>
      </c>
      <c r="P214" s="24">
        <f>O214*0.0537</f>
        <v>1.7951373</v>
      </c>
      <c r="Q214" s="26">
        <f>J214*1000/D214</f>
        <v>152.38095238095238</v>
      </c>
      <c r="R214" s="26">
        <f>K214*1000/D214</f>
        <v>131.8095238095238</v>
      </c>
      <c r="S214" s="26">
        <f>L214*1000/D214</f>
        <v>128.89822380952378</v>
      </c>
      <c r="T214" s="110">
        <f>L214-J214</f>
        <v>-0.49313730000000033</v>
      </c>
      <c r="U214" s="110">
        <f>N214-P214</f>
        <v>-0.06113729999999995</v>
      </c>
      <c r="V214" s="126">
        <f>O214-M214</f>
        <v>-0.570999999999998</v>
      </c>
    </row>
    <row r="215" spans="1:22" ht="12.75">
      <c r="A215" s="145"/>
      <c r="B215" s="62">
        <v>211</v>
      </c>
      <c r="C215" s="22" t="s">
        <v>630</v>
      </c>
      <c r="D215" s="23">
        <v>20</v>
      </c>
      <c r="E215" s="23">
        <v>1993</v>
      </c>
      <c r="F215" s="25">
        <v>1096.64</v>
      </c>
      <c r="G215" s="25">
        <v>1096.64</v>
      </c>
      <c r="H215" s="24">
        <v>5.547</v>
      </c>
      <c r="I215" s="24">
        <v>5.547</v>
      </c>
      <c r="J215" s="24">
        <f>D215*0.16</f>
        <v>3.2</v>
      </c>
      <c r="K215" s="24">
        <f>I215-N215</f>
        <v>2.6436599999999997</v>
      </c>
      <c r="L215" s="24">
        <f>I215-P215</f>
        <v>2.5888799999999996</v>
      </c>
      <c r="M215" s="26">
        <v>53</v>
      </c>
      <c r="N215" s="24">
        <f>M215*0.05478</f>
        <v>2.90334</v>
      </c>
      <c r="O215" s="26">
        <v>54</v>
      </c>
      <c r="P215" s="24">
        <f>O215*0.05478</f>
        <v>2.95812</v>
      </c>
      <c r="Q215" s="26">
        <f>J215*1000/D215</f>
        <v>160</v>
      </c>
      <c r="R215" s="26">
        <f>K215*1000/D215</f>
        <v>132.183</v>
      </c>
      <c r="S215" s="26">
        <f>L215*1000/D215</f>
        <v>129.444</v>
      </c>
      <c r="T215" s="110">
        <f>L215-J215</f>
        <v>-0.6111200000000006</v>
      </c>
      <c r="U215" s="110">
        <f>N215-P215</f>
        <v>-0.05478000000000005</v>
      </c>
      <c r="V215" s="126">
        <f>O215-M215</f>
        <v>1</v>
      </c>
    </row>
    <row r="216" spans="1:22" ht="12.75">
      <c r="A216" s="145"/>
      <c r="B216" s="62">
        <v>212</v>
      </c>
      <c r="C216" s="22" t="s">
        <v>572</v>
      </c>
      <c r="D216" s="23">
        <v>60</v>
      </c>
      <c r="E216" s="23">
        <v>1966</v>
      </c>
      <c r="F216" s="25">
        <v>2733.17</v>
      </c>
      <c r="G216" s="25">
        <v>2733.17</v>
      </c>
      <c r="H216" s="24">
        <v>12.869</v>
      </c>
      <c r="I216" s="24">
        <f>H216</f>
        <v>12.869</v>
      </c>
      <c r="J216" s="24">
        <v>9.44</v>
      </c>
      <c r="K216" s="24">
        <f>I216-N216</f>
        <v>7.973</v>
      </c>
      <c r="L216" s="24">
        <f>I216-P216</f>
        <v>8.533999999999999</v>
      </c>
      <c r="M216" s="26">
        <v>96</v>
      </c>
      <c r="N216" s="24">
        <f>M216*0.051</f>
        <v>4.896</v>
      </c>
      <c r="O216" s="26">
        <v>85</v>
      </c>
      <c r="P216" s="24">
        <f>O216*0.051</f>
        <v>4.335</v>
      </c>
      <c r="Q216" s="26">
        <f>J216*1000/D216</f>
        <v>157.33333333333334</v>
      </c>
      <c r="R216" s="26">
        <f>K216*1000/D216</f>
        <v>132.88333333333333</v>
      </c>
      <c r="S216" s="26">
        <f>L216*1000/D216</f>
        <v>142.2333333333333</v>
      </c>
      <c r="T216" s="110">
        <f>L216-J216</f>
        <v>-0.9060000000000006</v>
      </c>
      <c r="U216" s="110">
        <f>N216-P216</f>
        <v>0.5609999999999999</v>
      </c>
      <c r="V216" s="126">
        <f>O216-M216</f>
        <v>-11</v>
      </c>
    </row>
    <row r="217" spans="1:22" ht="12.75">
      <c r="A217" s="145"/>
      <c r="B217" s="62">
        <v>213</v>
      </c>
      <c r="C217" s="22" t="s">
        <v>103</v>
      </c>
      <c r="D217" s="23">
        <v>24</v>
      </c>
      <c r="E217" s="23">
        <v>1964</v>
      </c>
      <c r="F217" s="25">
        <v>1103</v>
      </c>
      <c r="G217" s="25">
        <v>1103</v>
      </c>
      <c r="H217" s="24">
        <v>4.6568</v>
      </c>
      <c r="I217" s="24">
        <f>H217</f>
        <v>4.6568</v>
      </c>
      <c r="J217" s="24">
        <v>3.84</v>
      </c>
      <c r="K217" s="24">
        <f>I217-N217</f>
        <v>3.1919779999999998</v>
      </c>
      <c r="L217" s="24">
        <f>I217-P217</f>
        <v>2.8309999999999995</v>
      </c>
      <c r="M217" s="26">
        <v>28.722</v>
      </c>
      <c r="N217" s="24">
        <f>M217*0.051</f>
        <v>1.464822</v>
      </c>
      <c r="O217" s="26">
        <v>34</v>
      </c>
      <c r="P217" s="24">
        <f>O217*0.0537</f>
        <v>1.8257999999999999</v>
      </c>
      <c r="Q217" s="26">
        <f>J217*1000/D217</f>
        <v>160</v>
      </c>
      <c r="R217" s="26">
        <f>K217*1000/D217</f>
        <v>132.99908333333332</v>
      </c>
      <c r="S217" s="26">
        <f>L217*1000/D217</f>
        <v>117.95833333333331</v>
      </c>
      <c r="T217" s="110">
        <f>L217-J217</f>
        <v>-1.0090000000000003</v>
      </c>
      <c r="U217" s="110">
        <f>N217-P217</f>
        <v>-0.3609779999999998</v>
      </c>
      <c r="V217" s="126">
        <f>O217-M217</f>
        <v>5.277999999999999</v>
      </c>
    </row>
    <row r="218" spans="1:22" ht="12.75">
      <c r="A218" s="145"/>
      <c r="B218" s="62">
        <v>214</v>
      </c>
      <c r="C218" s="44" t="s">
        <v>474</v>
      </c>
      <c r="D218" s="45">
        <v>34</v>
      </c>
      <c r="E218" s="45">
        <v>1973</v>
      </c>
      <c r="F218" s="58">
        <v>1759.84</v>
      </c>
      <c r="G218" s="58">
        <v>1759.84</v>
      </c>
      <c r="H218" s="24">
        <v>6.665</v>
      </c>
      <c r="I218" s="24">
        <f>H218</f>
        <v>6.665</v>
      </c>
      <c r="J218" s="24">
        <v>5.14</v>
      </c>
      <c r="K218" s="24">
        <f>I218-N218</f>
        <v>4.523</v>
      </c>
      <c r="L218" s="24">
        <f>I218-P218</f>
        <v>4.419113</v>
      </c>
      <c r="M218" s="26">
        <v>42</v>
      </c>
      <c r="N218" s="24">
        <f>M218*0.051</f>
        <v>2.142</v>
      </c>
      <c r="O218" s="26">
        <v>44.037</v>
      </c>
      <c r="P218" s="24">
        <f>O218*0.051</f>
        <v>2.2458869999999997</v>
      </c>
      <c r="Q218" s="26">
        <f>J218*1000/D218</f>
        <v>151.1764705882353</v>
      </c>
      <c r="R218" s="26">
        <f>K218*1000/D218</f>
        <v>133.02941176470588</v>
      </c>
      <c r="S218" s="26">
        <f>L218*1000/D218</f>
        <v>129.9739117647059</v>
      </c>
      <c r="T218" s="110">
        <f>L218-J218</f>
        <v>-0.7208869999999994</v>
      </c>
      <c r="U218" s="110">
        <f>N218-P218</f>
        <v>-0.10388699999999984</v>
      </c>
      <c r="V218" s="126">
        <f>O218-M218</f>
        <v>2.036999999999999</v>
      </c>
    </row>
    <row r="219" spans="1:22" ht="12.75">
      <c r="A219" s="145"/>
      <c r="B219" s="62">
        <v>215</v>
      </c>
      <c r="C219" s="180" t="s">
        <v>456</v>
      </c>
      <c r="D219" s="260">
        <v>66</v>
      </c>
      <c r="E219" s="23">
        <v>1992</v>
      </c>
      <c r="F219" s="25">
        <v>3575.98</v>
      </c>
      <c r="G219" s="25">
        <v>3575.98</v>
      </c>
      <c r="H219" s="319">
        <v>14.3</v>
      </c>
      <c r="I219" s="24">
        <f>H219</f>
        <v>14.3</v>
      </c>
      <c r="J219" s="320">
        <v>10.72</v>
      </c>
      <c r="K219" s="24">
        <f>I219-N219</f>
        <v>8.792000000000002</v>
      </c>
      <c r="L219" s="24">
        <f>I219-P219</f>
        <v>7.286786</v>
      </c>
      <c r="M219" s="344">
        <v>108</v>
      </c>
      <c r="N219" s="24">
        <f>M219*0.051</f>
        <v>5.508</v>
      </c>
      <c r="O219" s="351">
        <v>137.514</v>
      </c>
      <c r="P219" s="24">
        <f>O219*0.051</f>
        <v>7.0132140000000005</v>
      </c>
      <c r="Q219" s="26">
        <f>J219*1000/D219</f>
        <v>162.42424242424244</v>
      </c>
      <c r="R219" s="26">
        <f>K219*1000/D219</f>
        <v>133.21212121212125</v>
      </c>
      <c r="S219" s="26">
        <f>L219*1000/D219</f>
        <v>110.40584848484849</v>
      </c>
      <c r="T219" s="110">
        <f>L219-J219</f>
        <v>-3.4332140000000004</v>
      </c>
      <c r="U219" s="110">
        <f>N219-P219</f>
        <v>-1.5052140000000005</v>
      </c>
      <c r="V219" s="126">
        <f>O219-M219</f>
        <v>29.51400000000001</v>
      </c>
    </row>
    <row r="220" spans="1:22" ht="12.75">
      <c r="A220" s="145"/>
      <c r="B220" s="62">
        <v>216</v>
      </c>
      <c r="C220" s="22" t="s">
        <v>396</v>
      </c>
      <c r="D220" s="23">
        <v>22</v>
      </c>
      <c r="E220" s="23">
        <v>1979</v>
      </c>
      <c r="F220" s="25">
        <v>1154.82</v>
      </c>
      <c r="G220" s="25">
        <v>1154.82</v>
      </c>
      <c r="H220" s="24">
        <v>4.281</v>
      </c>
      <c r="I220" s="24">
        <f>H220</f>
        <v>4.281</v>
      </c>
      <c r="J220" s="24">
        <v>3.52</v>
      </c>
      <c r="K220" s="24">
        <f>I220-N220</f>
        <v>2.9372399999999996</v>
      </c>
      <c r="L220" s="24">
        <f>I220-P220</f>
        <v>2.8812499999999996</v>
      </c>
      <c r="M220" s="26">
        <v>24</v>
      </c>
      <c r="N220" s="24">
        <f>M220*0.05599</f>
        <v>1.34376</v>
      </c>
      <c r="O220" s="26">
        <v>25</v>
      </c>
      <c r="P220" s="24">
        <f>O220*0.05599</f>
        <v>1.39975</v>
      </c>
      <c r="Q220" s="26">
        <f>J220*1000/D220</f>
        <v>160</v>
      </c>
      <c r="R220" s="26">
        <f>K220*1000/D220</f>
        <v>133.51090909090908</v>
      </c>
      <c r="S220" s="26">
        <f>L220*1000/D220</f>
        <v>130.96590909090907</v>
      </c>
      <c r="T220" s="110">
        <f>L220-J220</f>
        <v>-0.6387500000000004</v>
      </c>
      <c r="U220" s="110">
        <f>N220-P220</f>
        <v>-0.055989999999999984</v>
      </c>
      <c r="V220" s="126">
        <f>O220-M220</f>
        <v>1</v>
      </c>
    </row>
    <row r="221" spans="1:22" ht="12.75">
      <c r="A221" s="145"/>
      <c r="B221" s="62">
        <v>217</v>
      </c>
      <c r="C221" s="44" t="s">
        <v>131</v>
      </c>
      <c r="D221" s="23">
        <v>24</v>
      </c>
      <c r="E221" s="45">
        <v>1960</v>
      </c>
      <c r="F221" s="25">
        <v>1110.04</v>
      </c>
      <c r="G221" s="25">
        <v>1063.22</v>
      </c>
      <c r="H221" s="24">
        <v>4.837</v>
      </c>
      <c r="I221" s="24">
        <f>H221</f>
        <v>4.837</v>
      </c>
      <c r="J221" s="24">
        <v>3.613</v>
      </c>
      <c r="K221" s="24">
        <f>I221-N221</f>
        <v>3.205</v>
      </c>
      <c r="L221" s="24">
        <f>I221-P221</f>
        <v>3.6129999999999995</v>
      </c>
      <c r="M221" s="26">
        <v>32</v>
      </c>
      <c r="N221" s="24">
        <f>M221*0.051</f>
        <v>1.632</v>
      </c>
      <c r="O221" s="26">
        <v>24</v>
      </c>
      <c r="P221" s="24">
        <f>O221*0.051</f>
        <v>1.224</v>
      </c>
      <c r="Q221" s="26">
        <f>J221*1000/D221</f>
        <v>150.54166666666666</v>
      </c>
      <c r="R221" s="26">
        <f>K221*1000/D221</f>
        <v>133.54166666666666</v>
      </c>
      <c r="S221" s="26">
        <f>L221*1000/D221</f>
        <v>150.54166666666666</v>
      </c>
      <c r="T221" s="110">
        <f>L221-J221</f>
        <v>0</v>
      </c>
      <c r="U221" s="110">
        <f>N221-P221</f>
        <v>0.4079999999999999</v>
      </c>
      <c r="V221" s="126">
        <f>O221-M221</f>
        <v>-8</v>
      </c>
    </row>
    <row r="222" spans="1:22" ht="12.75">
      <c r="A222" s="145"/>
      <c r="B222" s="62">
        <v>218</v>
      </c>
      <c r="C222" s="22" t="s">
        <v>636</v>
      </c>
      <c r="D222" s="23">
        <v>40</v>
      </c>
      <c r="E222" s="23" t="s">
        <v>147</v>
      </c>
      <c r="F222" s="25">
        <v>2287.68</v>
      </c>
      <c r="G222" s="25">
        <v>2287.68</v>
      </c>
      <c r="H222" s="24">
        <v>10.225</v>
      </c>
      <c r="I222" s="24">
        <v>10.225</v>
      </c>
      <c r="J222" s="24">
        <f>D222*0.16</f>
        <v>6.4</v>
      </c>
      <c r="K222" s="24">
        <f>I222-N222</f>
        <v>5.34958</v>
      </c>
      <c r="L222" s="24">
        <f>I222-P222</f>
        <v>5.475573999999999</v>
      </c>
      <c r="M222" s="26">
        <v>89</v>
      </c>
      <c r="N222" s="24">
        <f>M222*0.05478</f>
        <v>4.87542</v>
      </c>
      <c r="O222" s="26">
        <v>86.7</v>
      </c>
      <c r="P222" s="24">
        <f>O222*0.05478</f>
        <v>4.749426000000001</v>
      </c>
      <c r="Q222" s="26">
        <f>J222*1000/D222</f>
        <v>160</v>
      </c>
      <c r="R222" s="26">
        <f>K222*1000/D222</f>
        <v>133.7395</v>
      </c>
      <c r="S222" s="26">
        <f>L222*1000/D222</f>
        <v>136.88934999999998</v>
      </c>
      <c r="T222" s="110">
        <f>L222-J222</f>
        <v>-0.9244260000000013</v>
      </c>
      <c r="U222" s="110">
        <f>N222-P222</f>
        <v>0.1259939999999995</v>
      </c>
      <c r="V222" s="126">
        <f>O222-M222</f>
        <v>-2.299999999999997</v>
      </c>
    </row>
    <row r="223" spans="1:22" ht="12.75">
      <c r="A223" s="145"/>
      <c r="B223" s="62">
        <v>219</v>
      </c>
      <c r="C223" s="181" t="s">
        <v>461</v>
      </c>
      <c r="D223" s="261">
        <v>80</v>
      </c>
      <c r="E223" s="182">
        <v>1971</v>
      </c>
      <c r="F223" s="295">
        <v>3899.79</v>
      </c>
      <c r="G223" s="295">
        <v>3899.79</v>
      </c>
      <c r="H223" s="321">
        <v>16.993</v>
      </c>
      <c r="I223" s="184">
        <f>H223</f>
        <v>16.993</v>
      </c>
      <c r="J223" s="322">
        <v>12.72</v>
      </c>
      <c r="K223" s="184">
        <f>I223-N223</f>
        <v>10.719999999999999</v>
      </c>
      <c r="L223" s="184">
        <f>I223-P223</f>
        <v>9.7</v>
      </c>
      <c r="M223" s="345">
        <v>123</v>
      </c>
      <c r="N223" s="184">
        <f>M223*0.051</f>
        <v>6.273</v>
      </c>
      <c r="O223" s="352">
        <v>143</v>
      </c>
      <c r="P223" s="184">
        <f>O223*0.051</f>
        <v>7.292999999999999</v>
      </c>
      <c r="Q223" s="185">
        <f>J223*1000/D223</f>
        <v>159</v>
      </c>
      <c r="R223" s="185">
        <f>K223*1000/D223</f>
        <v>133.99999999999997</v>
      </c>
      <c r="S223" s="185">
        <f>L223*1000/D223</f>
        <v>121.25</v>
      </c>
      <c r="T223" s="183">
        <f>L223-J223</f>
        <v>-3.0200000000000014</v>
      </c>
      <c r="U223" s="183">
        <f>N223-P223</f>
        <v>-1.0199999999999996</v>
      </c>
      <c r="V223" s="279">
        <f>O223-M223</f>
        <v>20</v>
      </c>
    </row>
    <row r="224" spans="1:22" ht="12.75">
      <c r="A224" s="145"/>
      <c r="B224" s="62">
        <v>220</v>
      </c>
      <c r="C224" s="22" t="s">
        <v>205</v>
      </c>
      <c r="D224" s="23">
        <v>50</v>
      </c>
      <c r="E224" s="31" t="s">
        <v>405</v>
      </c>
      <c r="F224" s="25">
        <v>2659.12</v>
      </c>
      <c r="G224" s="54">
        <f>F224</f>
        <v>2659.12</v>
      </c>
      <c r="H224" s="24">
        <v>12.946</v>
      </c>
      <c r="I224" s="24">
        <f>H224</f>
        <v>12.946</v>
      </c>
      <c r="J224" s="59">
        <f>160*D224/1000</f>
        <v>8</v>
      </c>
      <c r="K224" s="24">
        <f>I224-N224</f>
        <v>6.7145</v>
      </c>
      <c r="L224" s="24">
        <f>I224-P224</f>
        <v>7.33765</v>
      </c>
      <c r="M224" s="26">
        <v>110</v>
      </c>
      <c r="N224" s="24">
        <f>M224*0.05665</f>
        <v>6.2315</v>
      </c>
      <c r="O224" s="26">
        <v>99</v>
      </c>
      <c r="P224" s="24">
        <f>O224*0.05665</f>
        <v>5.60835</v>
      </c>
      <c r="Q224" s="26">
        <f>J224*1000/D224</f>
        <v>160</v>
      </c>
      <c r="R224" s="26">
        <f>K224*1000/D224</f>
        <v>134.29</v>
      </c>
      <c r="S224" s="26">
        <f>L224*1000/D224</f>
        <v>146.753</v>
      </c>
      <c r="T224" s="110">
        <f>L224-J224</f>
        <v>-0.66235</v>
      </c>
      <c r="U224" s="110">
        <f>N224-P224</f>
        <v>0.6231499999999999</v>
      </c>
      <c r="V224" s="126">
        <f>O224-M224</f>
        <v>-11</v>
      </c>
    </row>
    <row r="225" spans="1:22" ht="12.75">
      <c r="A225" s="145"/>
      <c r="B225" s="62">
        <v>221</v>
      </c>
      <c r="C225" s="22" t="s">
        <v>395</v>
      </c>
      <c r="D225" s="23">
        <v>25</v>
      </c>
      <c r="E225" s="23">
        <v>1986</v>
      </c>
      <c r="F225" s="294">
        <v>1339.97</v>
      </c>
      <c r="G225" s="294">
        <v>1339.97</v>
      </c>
      <c r="H225" s="24">
        <v>5.373</v>
      </c>
      <c r="I225" s="156">
        <f>H225</f>
        <v>5.373</v>
      </c>
      <c r="J225" s="24">
        <v>4</v>
      </c>
      <c r="K225" s="156">
        <f>I225-N225</f>
        <v>3.3573600000000003</v>
      </c>
      <c r="L225" s="156">
        <f>I225-P225</f>
        <v>3.0774100000000004</v>
      </c>
      <c r="M225" s="163">
        <v>36</v>
      </c>
      <c r="N225" s="24">
        <f>M225*0.05599</f>
        <v>2.01564</v>
      </c>
      <c r="O225" s="26">
        <v>41</v>
      </c>
      <c r="P225" s="156">
        <f>O225*0.05599</f>
        <v>2.29559</v>
      </c>
      <c r="Q225" s="26">
        <f>J225*1000/D225</f>
        <v>160</v>
      </c>
      <c r="R225" s="26">
        <f>K225*1000/D225</f>
        <v>134.2944</v>
      </c>
      <c r="S225" s="26">
        <f>L225*1000/D225</f>
        <v>123.09640000000002</v>
      </c>
      <c r="T225" s="103">
        <f>L225-J225</f>
        <v>-0.9225899999999996</v>
      </c>
      <c r="U225" s="103">
        <f>N225-P225</f>
        <v>-0.2799499999999999</v>
      </c>
      <c r="V225" s="104">
        <f>O225-M225</f>
        <v>5</v>
      </c>
    </row>
    <row r="226" spans="1:22" ht="12.75">
      <c r="A226" s="145"/>
      <c r="B226" s="62">
        <v>222</v>
      </c>
      <c r="C226" s="22" t="s">
        <v>670</v>
      </c>
      <c r="D226" s="23">
        <v>26</v>
      </c>
      <c r="E226" s="23">
        <v>1988</v>
      </c>
      <c r="F226" s="25">
        <v>1505.51</v>
      </c>
      <c r="G226" s="25">
        <v>1505.51</v>
      </c>
      <c r="H226" s="24">
        <v>6.305</v>
      </c>
      <c r="I226" s="24">
        <f>H226</f>
        <v>6.305</v>
      </c>
      <c r="J226" s="24">
        <v>3.86</v>
      </c>
      <c r="K226" s="24">
        <f>I226-N226</f>
        <v>3.5</v>
      </c>
      <c r="L226" s="24">
        <f>I226-P226</f>
        <v>3.8569999999999998</v>
      </c>
      <c r="M226" s="26">
        <v>55</v>
      </c>
      <c r="N226" s="24">
        <f>M226*0.051</f>
        <v>2.8049999999999997</v>
      </c>
      <c r="O226" s="26">
        <v>48</v>
      </c>
      <c r="P226" s="24">
        <f>O226*0.051</f>
        <v>2.448</v>
      </c>
      <c r="Q226" s="26">
        <f>J226*1000/D226</f>
        <v>148.46153846153845</v>
      </c>
      <c r="R226" s="26">
        <f>K226*1000/D226</f>
        <v>134.6153846153846</v>
      </c>
      <c r="S226" s="26">
        <f>L226*1000/D226</f>
        <v>148.34615384615384</v>
      </c>
      <c r="T226" s="110">
        <f>L226-J226</f>
        <v>-0.0030000000000001137</v>
      </c>
      <c r="U226" s="110">
        <f>N226-P226</f>
        <v>0.35699999999999976</v>
      </c>
      <c r="V226" s="126">
        <f>O226-M226</f>
        <v>-7</v>
      </c>
    </row>
    <row r="227" spans="1:22" ht="12.75">
      <c r="A227" s="145"/>
      <c r="B227" s="62">
        <v>223</v>
      </c>
      <c r="C227" s="44" t="s">
        <v>122</v>
      </c>
      <c r="D227" s="23">
        <v>40</v>
      </c>
      <c r="E227" s="45">
        <v>1982</v>
      </c>
      <c r="F227" s="25">
        <v>2278.82</v>
      </c>
      <c r="G227" s="25">
        <v>2160.52</v>
      </c>
      <c r="H227" s="24">
        <v>8.731</v>
      </c>
      <c r="I227" s="24">
        <f>H227</f>
        <v>8.731</v>
      </c>
      <c r="J227" s="24">
        <v>5.7546</v>
      </c>
      <c r="K227" s="24">
        <f>I227-N227</f>
        <v>5.41141</v>
      </c>
      <c r="L227" s="24">
        <f>I227-P227</f>
        <v>5.75464</v>
      </c>
      <c r="M227" s="26">
        <v>65.09</v>
      </c>
      <c r="N227" s="24">
        <f>M227*0.051</f>
        <v>3.31959</v>
      </c>
      <c r="O227" s="26">
        <v>58.36</v>
      </c>
      <c r="P227" s="24">
        <f>O227*0.051</f>
        <v>2.9763599999999997</v>
      </c>
      <c r="Q227" s="26">
        <f>J227*1000/D227</f>
        <v>143.865</v>
      </c>
      <c r="R227" s="26">
        <f>K227*1000/D227</f>
        <v>135.28525</v>
      </c>
      <c r="S227" s="26">
        <f>L227*1000/D227</f>
        <v>143.866</v>
      </c>
      <c r="T227" s="110">
        <f>L227-J227</f>
        <v>4.000000000026205E-05</v>
      </c>
      <c r="U227" s="110">
        <f>N227-P227</f>
        <v>0.34323000000000015</v>
      </c>
      <c r="V227" s="126">
        <f>O227-M227</f>
        <v>-6.730000000000004</v>
      </c>
    </row>
    <row r="228" spans="1:22" ht="12.75">
      <c r="A228" s="145"/>
      <c r="B228" s="62">
        <v>224</v>
      </c>
      <c r="C228" s="22" t="s">
        <v>276</v>
      </c>
      <c r="D228" s="23">
        <v>30</v>
      </c>
      <c r="E228" s="31" t="s">
        <v>405</v>
      </c>
      <c r="F228" s="25">
        <v>1734.67</v>
      </c>
      <c r="G228" s="54">
        <f>F228</f>
        <v>1734.67</v>
      </c>
      <c r="H228" s="24">
        <v>7.25</v>
      </c>
      <c r="I228" s="24">
        <f>H228</f>
        <v>7.25</v>
      </c>
      <c r="J228" s="59">
        <f>160*D228/1000</f>
        <v>4.8</v>
      </c>
      <c r="K228" s="24">
        <f>I228-N228</f>
        <v>4.0776</v>
      </c>
      <c r="L228" s="24">
        <f>I228-P228</f>
        <v>4.70075</v>
      </c>
      <c r="M228" s="26">
        <v>56</v>
      </c>
      <c r="N228" s="24">
        <f>M228*0.05665</f>
        <v>3.1724</v>
      </c>
      <c r="O228" s="26">
        <v>45</v>
      </c>
      <c r="P228" s="24">
        <f>O228*0.05665</f>
        <v>2.54925</v>
      </c>
      <c r="Q228" s="26">
        <f>J228*1000/D228</f>
        <v>160</v>
      </c>
      <c r="R228" s="26">
        <f>K228*1000/D228</f>
        <v>135.92000000000002</v>
      </c>
      <c r="S228" s="26">
        <f>L228*1000/D228</f>
        <v>156.69166666666666</v>
      </c>
      <c r="T228" s="110">
        <f>L228-J228</f>
        <v>-0.09924999999999962</v>
      </c>
      <c r="U228" s="110">
        <f>N228-P228</f>
        <v>0.6231500000000003</v>
      </c>
      <c r="V228" s="126">
        <f>O228-M228</f>
        <v>-11</v>
      </c>
    </row>
    <row r="229" spans="1:22" ht="12.75">
      <c r="A229" s="145"/>
      <c r="B229" s="62">
        <v>225</v>
      </c>
      <c r="C229" s="29" t="s">
        <v>386</v>
      </c>
      <c r="D229" s="23">
        <v>12</v>
      </c>
      <c r="E229" s="23">
        <v>1964</v>
      </c>
      <c r="F229" s="25">
        <v>537</v>
      </c>
      <c r="G229" s="25">
        <v>537</v>
      </c>
      <c r="H229" s="24">
        <v>2.5</v>
      </c>
      <c r="I229" s="24">
        <v>2.5</v>
      </c>
      <c r="J229" s="24">
        <f>D229*0.16</f>
        <v>1.92</v>
      </c>
      <c r="K229" s="24">
        <f>I229-N229</f>
        <v>1.633</v>
      </c>
      <c r="L229" s="24">
        <f>I229-P229</f>
        <v>1.633</v>
      </c>
      <c r="M229" s="26">
        <v>17</v>
      </c>
      <c r="N229" s="24">
        <f>M229*0.051</f>
        <v>0.867</v>
      </c>
      <c r="O229" s="26">
        <v>17</v>
      </c>
      <c r="P229" s="24">
        <f>O229*0.051</f>
        <v>0.867</v>
      </c>
      <c r="Q229" s="26">
        <f>J229*1000/D229</f>
        <v>160</v>
      </c>
      <c r="R229" s="26">
        <f>K229/D229*1000</f>
        <v>136.08333333333334</v>
      </c>
      <c r="S229" s="26">
        <f>L229*1000/D229</f>
        <v>136.08333333333334</v>
      </c>
      <c r="T229" s="110">
        <f>L229-J229</f>
        <v>-0.2869999999999999</v>
      </c>
      <c r="U229" s="110">
        <f>N229-P229</f>
        <v>0</v>
      </c>
      <c r="V229" s="126">
        <f>O229-M229</f>
        <v>0</v>
      </c>
    </row>
    <row r="230" spans="1:22" ht="12.75">
      <c r="A230" s="145"/>
      <c r="B230" s="62">
        <v>226</v>
      </c>
      <c r="C230" s="22" t="s">
        <v>624</v>
      </c>
      <c r="D230" s="23">
        <v>22</v>
      </c>
      <c r="E230" s="23">
        <v>1993</v>
      </c>
      <c r="F230" s="25">
        <v>1189.94</v>
      </c>
      <c r="G230" s="25">
        <v>1189.94</v>
      </c>
      <c r="H230" s="24">
        <v>5.64</v>
      </c>
      <c r="I230" s="24">
        <v>5.64</v>
      </c>
      <c r="J230" s="24">
        <f>D230*0.16</f>
        <v>3.52</v>
      </c>
      <c r="K230" s="24">
        <f>I230-N230</f>
        <v>3.0105599999999995</v>
      </c>
      <c r="L230" s="24">
        <f>I230-P230</f>
        <v>2.7092699999999996</v>
      </c>
      <c r="M230" s="26">
        <v>48</v>
      </c>
      <c r="N230" s="24">
        <f>M230*0.05478</f>
        <v>2.62944</v>
      </c>
      <c r="O230" s="26">
        <v>53.5</v>
      </c>
      <c r="P230" s="24">
        <f>O230*0.05478</f>
        <v>2.93073</v>
      </c>
      <c r="Q230" s="26">
        <f>J230*1000/D230</f>
        <v>160</v>
      </c>
      <c r="R230" s="26">
        <f>K230*1000/D230</f>
        <v>136.84363636363634</v>
      </c>
      <c r="S230" s="26">
        <f>L230*1000/D230</f>
        <v>123.14863636363634</v>
      </c>
      <c r="T230" s="110">
        <f>L230-J230</f>
        <v>-0.8107300000000004</v>
      </c>
      <c r="U230" s="110">
        <f>N230-P230</f>
        <v>-0.30128999999999984</v>
      </c>
      <c r="V230" s="126">
        <f>O230-M230</f>
        <v>5.5</v>
      </c>
    </row>
    <row r="231" spans="1:22" ht="12.75">
      <c r="A231" s="145"/>
      <c r="B231" s="62">
        <v>227</v>
      </c>
      <c r="C231" s="22" t="s">
        <v>239</v>
      </c>
      <c r="D231" s="23">
        <v>40</v>
      </c>
      <c r="E231" s="31" t="s">
        <v>405</v>
      </c>
      <c r="F231" s="25">
        <v>2270.55</v>
      </c>
      <c r="G231" s="54">
        <f>F231</f>
        <v>2270.55</v>
      </c>
      <c r="H231" s="24">
        <v>10.275</v>
      </c>
      <c r="I231" s="24">
        <f>H231</f>
        <v>10.275</v>
      </c>
      <c r="J231" s="59">
        <f>160*D231/1000</f>
        <v>6.4</v>
      </c>
      <c r="K231" s="24">
        <f>I231-N231</f>
        <v>5.516400000000001</v>
      </c>
      <c r="L231" s="24">
        <f>I231-P231</f>
        <v>5.578715</v>
      </c>
      <c r="M231" s="26">
        <v>84</v>
      </c>
      <c r="N231" s="24">
        <f>M231*0.05665</f>
        <v>4.7585999999999995</v>
      </c>
      <c r="O231" s="26">
        <v>82.9</v>
      </c>
      <c r="P231" s="24">
        <f>O231*0.05665</f>
        <v>4.6962850000000005</v>
      </c>
      <c r="Q231" s="26">
        <f>J231*1000/D231</f>
        <v>160</v>
      </c>
      <c r="R231" s="26">
        <f>K231*1000/D231</f>
        <v>137.91000000000003</v>
      </c>
      <c r="S231" s="26">
        <f>L231*1000/D231</f>
        <v>139.467875</v>
      </c>
      <c r="T231" s="110">
        <f>L231-J231</f>
        <v>-0.8212850000000005</v>
      </c>
      <c r="U231" s="110">
        <f>N231-P231</f>
        <v>0.06231499999999901</v>
      </c>
      <c r="V231" s="126">
        <f>O231-M231</f>
        <v>-1.0999999999999943</v>
      </c>
    </row>
    <row r="232" spans="1:22" ht="12.75">
      <c r="A232" s="145"/>
      <c r="B232" s="62">
        <v>228</v>
      </c>
      <c r="C232" s="29" t="s">
        <v>724</v>
      </c>
      <c r="D232" s="23">
        <v>108</v>
      </c>
      <c r="E232" s="23" t="s">
        <v>147</v>
      </c>
      <c r="F232" s="25">
        <v>2584.77</v>
      </c>
      <c r="G232" s="25">
        <v>2584.77</v>
      </c>
      <c r="H232" s="24">
        <v>25.323</v>
      </c>
      <c r="I232" s="24">
        <f>H232</f>
        <v>25.323</v>
      </c>
      <c r="J232" s="24">
        <v>17.13</v>
      </c>
      <c r="K232" s="24">
        <f>I232-N232</f>
        <v>15.021</v>
      </c>
      <c r="L232" s="24">
        <f>I232-P232</f>
        <v>15.909729</v>
      </c>
      <c r="M232" s="26">
        <v>202</v>
      </c>
      <c r="N232" s="24">
        <f>M232*0.051</f>
        <v>10.302</v>
      </c>
      <c r="O232" s="26">
        <v>175.359</v>
      </c>
      <c r="P232" s="24">
        <v>9.413271</v>
      </c>
      <c r="Q232" s="26">
        <f>J232*1000/D232</f>
        <v>158.61111111111111</v>
      </c>
      <c r="R232" s="26">
        <f>K232*1000/D232</f>
        <v>139.08333333333334</v>
      </c>
      <c r="S232" s="26">
        <f>L232*1000/D232</f>
        <v>147.31230555555555</v>
      </c>
      <c r="T232" s="110">
        <f>L232-J232</f>
        <v>-1.2202709999999986</v>
      </c>
      <c r="U232" s="110">
        <f>N232-P232</f>
        <v>0.8887289999999997</v>
      </c>
      <c r="V232" s="126">
        <f>O232-M232</f>
        <v>-26.64099999999999</v>
      </c>
    </row>
    <row r="233" spans="1:22" ht="12.75">
      <c r="A233" s="145"/>
      <c r="B233" s="62">
        <v>229</v>
      </c>
      <c r="C233" s="22" t="s">
        <v>570</v>
      </c>
      <c r="D233" s="23">
        <v>20</v>
      </c>
      <c r="E233" s="23">
        <v>1973</v>
      </c>
      <c r="F233" s="25">
        <v>965.28</v>
      </c>
      <c r="G233" s="25">
        <v>965.28</v>
      </c>
      <c r="H233" s="24">
        <v>4.267</v>
      </c>
      <c r="I233" s="24">
        <f>H233</f>
        <v>4.267</v>
      </c>
      <c r="J233" s="24">
        <v>3.2</v>
      </c>
      <c r="K233" s="24">
        <f>I233-N233</f>
        <v>2.7880000000000003</v>
      </c>
      <c r="L233" s="24">
        <f>I233-P233</f>
        <v>2.8390000000000004</v>
      </c>
      <c r="M233" s="26">
        <v>29</v>
      </c>
      <c r="N233" s="24">
        <f>M233*0.051</f>
        <v>1.4789999999999999</v>
      </c>
      <c r="O233" s="26">
        <v>28</v>
      </c>
      <c r="P233" s="24">
        <f>O233*0.051</f>
        <v>1.428</v>
      </c>
      <c r="Q233" s="26">
        <f>J233*1000/D233</f>
        <v>160</v>
      </c>
      <c r="R233" s="26">
        <f>K233*1000/D233</f>
        <v>139.40000000000003</v>
      </c>
      <c r="S233" s="26">
        <f>L233*1000/D233</f>
        <v>141.95000000000002</v>
      </c>
      <c r="T233" s="110">
        <f>L233-J233</f>
        <v>-0.36099999999999977</v>
      </c>
      <c r="U233" s="110">
        <f>N233-P233</f>
        <v>0.050999999999999934</v>
      </c>
      <c r="V233" s="126">
        <f>O233-M233</f>
        <v>-1</v>
      </c>
    </row>
    <row r="234" spans="1:22" ht="12.75">
      <c r="A234" s="145"/>
      <c r="B234" s="62">
        <v>230</v>
      </c>
      <c r="C234" s="186" t="s">
        <v>156</v>
      </c>
      <c r="D234" s="187">
        <v>44</v>
      </c>
      <c r="E234" s="188" t="s">
        <v>147</v>
      </c>
      <c r="F234" s="296">
        <v>2249.72</v>
      </c>
      <c r="G234" s="296">
        <v>2249.72</v>
      </c>
      <c r="H234" s="323">
        <v>9.95</v>
      </c>
      <c r="I234" s="190">
        <f>H234</f>
        <v>9.95</v>
      </c>
      <c r="J234" s="190">
        <v>7.04</v>
      </c>
      <c r="K234" s="190">
        <f>I234-N234</f>
        <v>6.141919999999999</v>
      </c>
      <c r="L234" s="190">
        <f>I234-P234</f>
        <v>6.538594999999999</v>
      </c>
      <c r="M234" s="287">
        <v>72</v>
      </c>
      <c r="N234" s="190">
        <f>M234*0.05289</f>
        <v>3.80808</v>
      </c>
      <c r="O234" s="287">
        <v>64.5</v>
      </c>
      <c r="P234" s="190">
        <f>O234*0.05289</f>
        <v>3.411405</v>
      </c>
      <c r="Q234" s="191">
        <f>J234*1000/D234</f>
        <v>160</v>
      </c>
      <c r="R234" s="191">
        <f>K234*1000/D234</f>
        <v>139.58909090909088</v>
      </c>
      <c r="S234" s="191">
        <f>L234*1000/D234</f>
        <v>148.6044318181818</v>
      </c>
      <c r="T234" s="189">
        <f>L234-J234</f>
        <v>-0.501405000000001</v>
      </c>
      <c r="U234" s="189">
        <f>N234-P234</f>
        <v>0.3966750000000001</v>
      </c>
      <c r="V234" s="280">
        <f>O234-M234</f>
        <v>-7.5</v>
      </c>
    </row>
    <row r="235" spans="1:22" ht="12.75">
      <c r="A235" s="145"/>
      <c r="B235" s="62">
        <v>231</v>
      </c>
      <c r="C235" s="29" t="s">
        <v>295</v>
      </c>
      <c r="D235" s="23">
        <v>104</v>
      </c>
      <c r="E235" s="23">
        <v>1981</v>
      </c>
      <c r="F235" s="25">
        <v>3389.2</v>
      </c>
      <c r="G235" s="25">
        <f>F235</f>
        <v>3389.2</v>
      </c>
      <c r="H235" s="24">
        <v>24</v>
      </c>
      <c r="I235" s="24">
        <f>H235</f>
        <v>24</v>
      </c>
      <c r="J235" s="24">
        <v>16.32</v>
      </c>
      <c r="K235" s="24">
        <f>I235-N235</f>
        <v>14.565000000000001</v>
      </c>
      <c r="L235" s="24">
        <f>I235-P235</f>
        <v>15.074475</v>
      </c>
      <c r="M235" s="26">
        <v>185</v>
      </c>
      <c r="N235" s="24">
        <f>M235*0.051</f>
        <v>9.434999999999999</v>
      </c>
      <c r="O235" s="26">
        <v>157.5</v>
      </c>
      <c r="P235" s="24">
        <f>O235*0.05667</f>
        <v>8.925525</v>
      </c>
      <c r="Q235" s="26">
        <f>J235*1000/D235</f>
        <v>156.92307692307693</v>
      </c>
      <c r="R235" s="26">
        <f>K235*1000/D235</f>
        <v>140.04807692307693</v>
      </c>
      <c r="S235" s="26">
        <f>L235*1000/D235</f>
        <v>144.946875</v>
      </c>
      <c r="T235" s="110">
        <f>L235-J235</f>
        <v>-1.2455250000000007</v>
      </c>
      <c r="U235" s="110">
        <f>N235-P235</f>
        <v>0.5094749999999983</v>
      </c>
      <c r="V235" s="126">
        <f>1.11*O235-M235</f>
        <v>-10.174999999999983</v>
      </c>
    </row>
    <row r="236" spans="1:22" ht="12.75">
      <c r="A236" s="145"/>
      <c r="B236" s="62">
        <v>232</v>
      </c>
      <c r="C236" s="22" t="s">
        <v>668</v>
      </c>
      <c r="D236" s="23">
        <v>40</v>
      </c>
      <c r="E236" s="23">
        <v>1992</v>
      </c>
      <c r="F236" s="25">
        <v>1916.2</v>
      </c>
      <c r="G236" s="25">
        <v>1916.2</v>
      </c>
      <c r="H236" s="24">
        <v>9.5</v>
      </c>
      <c r="I236" s="24">
        <f>H236</f>
        <v>9.5</v>
      </c>
      <c r="J236" s="24">
        <v>5.906</v>
      </c>
      <c r="K236" s="24">
        <f>I236-N236</f>
        <v>5.6240000000000006</v>
      </c>
      <c r="L236" s="24">
        <f>I236-P236</f>
        <v>5.90144</v>
      </c>
      <c r="M236" s="26">
        <v>76</v>
      </c>
      <c r="N236" s="24">
        <f>M236*0.051</f>
        <v>3.876</v>
      </c>
      <c r="O236" s="26">
        <v>70.56</v>
      </c>
      <c r="P236" s="24">
        <f>O236*0.051</f>
        <v>3.59856</v>
      </c>
      <c r="Q236" s="26">
        <f>J236*1000/D236</f>
        <v>147.65</v>
      </c>
      <c r="R236" s="26">
        <f>K236*1000/D236</f>
        <v>140.60000000000002</v>
      </c>
      <c r="S236" s="26">
        <f>L236*1000/D236</f>
        <v>147.536</v>
      </c>
      <c r="T236" s="110">
        <f>L236-J236</f>
        <v>-0.004559999999999675</v>
      </c>
      <c r="U236" s="110">
        <f>N236-P236</f>
        <v>0.2774399999999999</v>
      </c>
      <c r="V236" s="126">
        <f>O236-M236</f>
        <v>-5.439999999999998</v>
      </c>
    </row>
    <row r="237" spans="1:22" ht="12.75">
      <c r="A237" s="145"/>
      <c r="B237" s="62">
        <v>233</v>
      </c>
      <c r="C237" s="22" t="s">
        <v>397</v>
      </c>
      <c r="D237" s="23">
        <v>40</v>
      </c>
      <c r="E237" s="23">
        <v>1990</v>
      </c>
      <c r="F237" s="25">
        <v>2277.29</v>
      </c>
      <c r="G237" s="25">
        <v>2277.29</v>
      </c>
      <c r="H237" s="24">
        <v>9.499</v>
      </c>
      <c r="I237" s="24">
        <f>H237</f>
        <v>9.499</v>
      </c>
      <c r="J237" s="24">
        <v>6.4</v>
      </c>
      <c r="K237" s="24">
        <f>I237-N237</f>
        <v>5.63569</v>
      </c>
      <c r="L237" s="24">
        <f>I237-P237</f>
        <v>6.30757</v>
      </c>
      <c r="M237" s="26">
        <v>69</v>
      </c>
      <c r="N237" s="24">
        <f>M237*0.05599</f>
        <v>3.86331</v>
      </c>
      <c r="O237" s="26">
        <v>57</v>
      </c>
      <c r="P237" s="24">
        <f>O237*0.05599</f>
        <v>3.19143</v>
      </c>
      <c r="Q237" s="26">
        <f>J237*1000/D237</f>
        <v>160</v>
      </c>
      <c r="R237" s="26">
        <f>K237*1000/D237</f>
        <v>140.89225000000002</v>
      </c>
      <c r="S237" s="26">
        <f>L237*1000/D237</f>
        <v>157.68925</v>
      </c>
      <c r="T237" s="110">
        <f>L237-J237</f>
        <v>-0.09243000000000023</v>
      </c>
      <c r="U237" s="110">
        <f>N237-P237</f>
        <v>0.6718799999999998</v>
      </c>
      <c r="V237" s="126">
        <f>O237-M237</f>
        <v>-12</v>
      </c>
    </row>
    <row r="238" spans="1:22" ht="12.75">
      <c r="A238" s="145"/>
      <c r="B238" s="62">
        <v>234</v>
      </c>
      <c r="C238" s="180" t="s">
        <v>458</v>
      </c>
      <c r="D238" s="260">
        <v>47</v>
      </c>
      <c r="E238" s="23">
        <v>1980</v>
      </c>
      <c r="F238" s="25">
        <v>2200.53</v>
      </c>
      <c r="G238" s="25">
        <v>2200.53</v>
      </c>
      <c r="H238" s="319">
        <v>10.615</v>
      </c>
      <c r="I238" s="24">
        <f>H238</f>
        <v>10.615</v>
      </c>
      <c r="J238" s="320">
        <v>7.2</v>
      </c>
      <c r="K238" s="24">
        <f>I238-N238</f>
        <v>6.6370000000000005</v>
      </c>
      <c r="L238" s="24">
        <f>I238-P238</f>
        <v>5.367100000000001</v>
      </c>
      <c r="M238" s="344">
        <v>78</v>
      </c>
      <c r="N238" s="24">
        <f>M238*0.051</f>
        <v>3.9779999999999998</v>
      </c>
      <c r="O238" s="351">
        <v>102.9</v>
      </c>
      <c r="P238" s="24">
        <f>O238*0.051</f>
        <v>5.2479</v>
      </c>
      <c r="Q238" s="26">
        <f>J238*1000/D238</f>
        <v>153.19148936170214</v>
      </c>
      <c r="R238" s="26">
        <f>K238*1000/D238</f>
        <v>141.2127659574468</v>
      </c>
      <c r="S238" s="26">
        <f>L238*1000/D238</f>
        <v>114.19361702127661</v>
      </c>
      <c r="T238" s="110">
        <f>L238-J238</f>
        <v>-1.8328999999999995</v>
      </c>
      <c r="U238" s="110">
        <f>N238-P238</f>
        <v>-1.2698999999999998</v>
      </c>
      <c r="V238" s="126">
        <f>O238-M238</f>
        <v>24.900000000000006</v>
      </c>
    </row>
    <row r="239" spans="1:22" ht="12.75">
      <c r="A239" s="145"/>
      <c r="B239" s="62">
        <v>235</v>
      </c>
      <c r="C239" s="186" t="s">
        <v>161</v>
      </c>
      <c r="D239" s="187">
        <v>50</v>
      </c>
      <c r="E239" s="188" t="s">
        <v>147</v>
      </c>
      <c r="F239" s="296">
        <v>2608.65</v>
      </c>
      <c r="G239" s="296">
        <v>2608.65</v>
      </c>
      <c r="H239" s="323">
        <v>11.68</v>
      </c>
      <c r="I239" s="190">
        <f>H239</f>
        <v>11.68</v>
      </c>
      <c r="J239" s="190">
        <v>8</v>
      </c>
      <c r="K239" s="190">
        <f>I239-N239</f>
        <v>7.07857</v>
      </c>
      <c r="L239" s="190">
        <f>I239-P239</f>
        <v>6.7802704</v>
      </c>
      <c r="M239" s="287">
        <v>87</v>
      </c>
      <c r="N239" s="190">
        <f>M239*0.05289</f>
        <v>4.60143</v>
      </c>
      <c r="O239" s="287">
        <v>92.64</v>
      </c>
      <c r="P239" s="190">
        <f>O239*0.05289</f>
        <v>4.8997296</v>
      </c>
      <c r="Q239" s="191">
        <f>J239*1000/D239</f>
        <v>160</v>
      </c>
      <c r="R239" s="191">
        <f>K239*1000/D239</f>
        <v>141.57139999999998</v>
      </c>
      <c r="S239" s="191">
        <f>L239*1000/D239</f>
        <v>135.605408</v>
      </c>
      <c r="T239" s="189">
        <f>L239-J239</f>
        <v>-1.2197296</v>
      </c>
      <c r="U239" s="189">
        <f>N239-P239</f>
        <v>-0.2982996</v>
      </c>
      <c r="V239" s="280">
        <f>O239-M239</f>
        <v>5.640000000000001</v>
      </c>
    </row>
    <row r="240" spans="1:22" ht="12.75">
      <c r="A240" s="145"/>
      <c r="B240" s="62">
        <v>236</v>
      </c>
      <c r="C240" s="22" t="s">
        <v>90</v>
      </c>
      <c r="D240" s="23">
        <v>21</v>
      </c>
      <c r="E240" s="23">
        <v>1975</v>
      </c>
      <c r="F240" s="25">
        <v>1060.27</v>
      </c>
      <c r="G240" s="25">
        <v>1060.27</v>
      </c>
      <c r="H240" s="24">
        <v>4.511</v>
      </c>
      <c r="I240" s="24">
        <f>H240</f>
        <v>4.511</v>
      </c>
      <c r="J240" s="24">
        <v>3.36</v>
      </c>
      <c r="K240" s="24">
        <f>I240-N240</f>
        <v>2.9810000000000003</v>
      </c>
      <c r="L240" s="24">
        <f>I240-P240</f>
        <v>2.98055</v>
      </c>
      <c r="M240" s="26">
        <v>30</v>
      </c>
      <c r="N240" s="24">
        <f>M240*0.051</f>
        <v>1.5299999999999998</v>
      </c>
      <c r="O240" s="26">
        <v>28.5</v>
      </c>
      <c r="P240" s="24">
        <f>O240*0.0537</f>
        <v>1.5304499999999999</v>
      </c>
      <c r="Q240" s="26">
        <f>J240*1000/D240</f>
        <v>160</v>
      </c>
      <c r="R240" s="26">
        <f>K240*1000/D240</f>
        <v>141.95238095238096</v>
      </c>
      <c r="S240" s="26">
        <f>L240*1000/D240</f>
        <v>141.9309523809524</v>
      </c>
      <c r="T240" s="110">
        <f>L240-J240</f>
        <v>-0.37944999999999984</v>
      </c>
      <c r="U240" s="110">
        <f>N240-P240</f>
        <v>-0.00045000000000006146</v>
      </c>
      <c r="V240" s="126">
        <f>O240-M240</f>
        <v>-1.5</v>
      </c>
    </row>
    <row r="241" spans="1:22" ht="12.75">
      <c r="A241" s="145"/>
      <c r="B241" s="62">
        <v>237</v>
      </c>
      <c r="C241" s="22" t="s">
        <v>240</v>
      </c>
      <c r="D241" s="23">
        <v>40</v>
      </c>
      <c r="E241" s="31" t="s">
        <v>405</v>
      </c>
      <c r="F241" s="25">
        <v>2272.52</v>
      </c>
      <c r="G241" s="54">
        <f>F241</f>
        <v>2272.52</v>
      </c>
      <c r="H241" s="24">
        <v>10.238</v>
      </c>
      <c r="I241" s="24">
        <f>H241</f>
        <v>10.238</v>
      </c>
      <c r="J241" s="59">
        <f>160*D241/1000</f>
        <v>6.4</v>
      </c>
      <c r="K241" s="24">
        <f>I241-N241</f>
        <v>5.7059999999999995</v>
      </c>
      <c r="L241" s="24">
        <f>I241-P241</f>
        <v>5.1395</v>
      </c>
      <c r="M241" s="26">
        <v>80</v>
      </c>
      <c r="N241" s="24">
        <f>M241*0.05665</f>
        <v>4.532</v>
      </c>
      <c r="O241" s="26">
        <v>90</v>
      </c>
      <c r="P241" s="24">
        <f>O241*0.05665</f>
        <v>5.0985</v>
      </c>
      <c r="Q241" s="26">
        <f>J241*1000/D241</f>
        <v>160</v>
      </c>
      <c r="R241" s="26">
        <f>K241*1000/D241</f>
        <v>142.64999999999998</v>
      </c>
      <c r="S241" s="26">
        <f>L241*1000/D241</f>
        <v>128.4875</v>
      </c>
      <c r="T241" s="110">
        <f>L241-J241</f>
        <v>-1.2605000000000004</v>
      </c>
      <c r="U241" s="110">
        <f>N241-P241</f>
        <v>-0.5664999999999996</v>
      </c>
      <c r="V241" s="126">
        <f>O241-M241</f>
        <v>10</v>
      </c>
    </row>
    <row r="242" spans="1:22" ht="12.75">
      <c r="A242" s="145"/>
      <c r="B242" s="62">
        <v>238</v>
      </c>
      <c r="C242" s="22" t="s">
        <v>505</v>
      </c>
      <c r="D242" s="23">
        <v>28</v>
      </c>
      <c r="E242" s="23" t="s">
        <v>147</v>
      </c>
      <c r="F242" s="25">
        <v>1537.65</v>
      </c>
      <c r="G242" s="25">
        <v>1537.65</v>
      </c>
      <c r="H242" s="24">
        <v>3.997</v>
      </c>
      <c r="I242" s="24">
        <f>H242</f>
        <v>3.997</v>
      </c>
      <c r="J242" s="24">
        <v>4.08</v>
      </c>
      <c r="K242" s="24">
        <f>I242-N242</f>
        <v>3.997</v>
      </c>
      <c r="L242" s="24">
        <f>I242-P242</f>
        <v>2.00545</v>
      </c>
      <c r="M242" s="26"/>
      <c r="N242" s="24">
        <f>M242*0.051</f>
        <v>0</v>
      </c>
      <c r="O242" s="26">
        <v>39.05</v>
      </c>
      <c r="P242" s="24">
        <f>O242*0.051</f>
        <v>1.9915499999999997</v>
      </c>
      <c r="Q242" s="26">
        <f>J242*1000/D242</f>
        <v>145.71428571428572</v>
      </c>
      <c r="R242" s="26">
        <f>K242*1000/D242</f>
        <v>142.75</v>
      </c>
      <c r="S242" s="26">
        <f>L242*1000/D242</f>
        <v>71.6232142857143</v>
      </c>
      <c r="T242" s="110">
        <f>L242-J242</f>
        <v>-2.07455</v>
      </c>
      <c r="U242" s="110">
        <f>N242-P242</f>
        <v>-1.9915499999999997</v>
      </c>
      <c r="V242" s="126">
        <f>O242-M242</f>
        <v>39.05</v>
      </c>
    </row>
    <row r="243" spans="1:22" ht="12.75">
      <c r="A243" s="145"/>
      <c r="B243" s="62">
        <v>239</v>
      </c>
      <c r="C243" s="22" t="s">
        <v>398</v>
      </c>
      <c r="D243" s="23">
        <v>15</v>
      </c>
      <c r="E243" s="23">
        <v>1980</v>
      </c>
      <c r="F243" s="25">
        <v>833.65</v>
      </c>
      <c r="G243" s="25">
        <v>833.65</v>
      </c>
      <c r="H243" s="24">
        <v>3.273</v>
      </c>
      <c r="I243" s="24">
        <f>H243</f>
        <v>3.273</v>
      </c>
      <c r="J243" s="24">
        <v>2.4</v>
      </c>
      <c r="K243" s="24">
        <f>I243-N243</f>
        <v>2.1532</v>
      </c>
      <c r="L243" s="24">
        <f>I243-P243</f>
        <v>2.37716</v>
      </c>
      <c r="M243" s="26">
        <v>20</v>
      </c>
      <c r="N243" s="24">
        <f>M243*0.05599</f>
        <v>1.1198</v>
      </c>
      <c r="O243" s="26">
        <v>16</v>
      </c>
      <c r="P243" s="24">
        <f>O243*0.05599</f>
        <v>0.89584</v>
      </c>
      <c r="Q243" s="26">
        <f>J243*1000/D243</f>
        <v>160</v>
      </c>
      <c r="R243" s="26">
        <f>K243*1000/D243</f>
        <v>143.54666666666665</v>
      </c>
      <c r="S243" s="26">
        <f>L243*1000/D243</f>
        <v>158.47733333333332</v>
      </c>
      <c r="T243" s="110">
        <f>L243-J243</f>
        <v>-0.02283999999999997</v>
      </c>
      <c r="U243" s="110">
        <f>N243-P243</f>
        <v>0.22395999999999994</v>
      </c>
      <c r="V243" s="126">
        <f>O243-M243</f>
        <v>-4</v>
      </c>
    </row>
    <row r="244" spans="1:22" ht="12.75">
      <c r="A244" s="145"/>
      <c r="B244" s="62">
        <v>240</v>
      </c>
      <c r="C244" s="22" t="s">
        <v>667</v>
      </c>
      <c r="D244" s="23">
        <v>40</v>
      </c>
      <c r="E244" s="23">
        <v>1973</v>
      </c>
      <c r="F244" s="25">
        <v>1912.23</v>
      </c>
      <c r="G244" s="25">
        <v>1912.23</v>
      </c>
      <c r="H244" s="24">
        <v>8.7</v>
      </c>
      <c r="I244" s="24">
        <f>H244</f>
        <v>8.7</v>
      </c>
      <c r="J244" s="24">
        <v>5.898</v>
      </c>
      <c r="K244" s="24">
        <f>I244-N244</f>
        <v>5.741999999999999</v>
      </c>
      <c r="L244" s="24">
        <f>I244-P244</f>
        <v>5.895</v>
      </c>
      <c r="M244" s="26">
        <v>58</v>
      </c>
      <c r="N244" s="24">
        <f>M244*0.051</f>
        <v>2.9579999999999997</v>
      </c>
      <c r="O244" s="26">
        <v>55</v>
      </c>
      <c r="P244" s="24">
        <f>O244*0.051</f>
        <v>2.8049999999999997</v>
      </c>
      <c r="Q244" s="26">
        <f>J244*1000/D244</f>
        <v>147.45</v>
      </c>
      <c r="R244" s="26">
        <f>K244*1000/D244</f>
        <v>143.54999999999998</v>
      </c>
      <c r="S244" s="26">
        <f>L244*1000/D244</f>
        <v>147.375</v>
      </c>
      <c r="T244" s="110">
        <f>L244-J244</f>
        <v>-0.0030000000000001137</v>
      </c>
      <c r="U244" s="110">
        <f>N244-P244</f>
        <v>0.15300000000000002</v>
      </c>
      <c r="V244" s="126">
        <f>O244-M244</f>
        <v>-3</v>
      </c>
    </row>
    <row r="245" spans="1:22" ht="12.75">
      <c r="A245" s="145"/>
      <c r="B245" s="62">
        <v>241</v>
      </c>
      <c r="C245" s="29" t="s">
        <v>68</v>
      </c>
      <c r="D245" s="23">
        <v>55</v>
      </c>
      <c r="E245" s="23">
        <v>1990</v>
      </c>
      <c r="F245" s="25">
        <v>3527.73</v>
      </c>
      <c r="G245" s="25">
        <v>3527.73</v>
      </c>
      <c r="H245" s="24">
        <v>14.425016</v>
      </c>
      <c r="I245" s="24">
        <f>H245</f>
        <v>14.425016</v>
      </c>
      <c r="J245" s="24">
        <v>11.914572</v>
      </c>
      <c r="K245" s="24">
        <f>I245-N245</f>
        <v>7.948016</v>
      </c>
      <c r="L245" s="24">
        <f>I245-P245</f>
        <v>7.948016</v>
      </c>
      <c r="M245" s="26">
        <v>127</v>
      </c>
      <c r="N245" s="24">
        <f>M245*0.051</f>
        <v>6.476999999999999</v>
      </c>
      <c r="O245" s="26">
        <v>127</v>
      </c>
      <c r="P245" s="24">
        <f>O245*0.051</f>
        <v>6.476999999999999</v>
      </c>
      <c r="Q245" s="26">
        <f>J245*1000/D245</f>
        <v>216.62858181818183</v>
      </c>
      <c r="R245" s="26">
        <f>K245*1000/D245</f>
        <v>144.50938181818182</v>
      </c>
      <c r="S245" s="26">
        <f>L245*1000/D245</f>
        <v>144.50938181818182</v>
      </c>
      <c r="T245" s="110">
        <f>L245-J245</f>
        <v>-3.9665559999999997</v>
      </c>
      <c r="U245" s="110">
        <f>N245-P245</f>
        <v>0</v>
      </c>
      <c r="V245" s="126">
        <f>O245-M245</f>
        <v>0</v>
      </c>
    </row>
    <row r="246" spans="1:22" ht="12.75">
      <c r="A246" s="145"/>
      <c r="B246" s="62">
        <v>242</v>
      </c>
      <c r="C246" s="29" t="s">
        <v>66</v>
      </c>
      <c r="D246" s="23">
        <v>20</v>
      </c>
      <c r="E246" s="23">
        <v>1982</v>
      </c>
      <c r="F246" s="25">
        <v>1046</v>
      </c>
      <c r="G246" s="25">
        <v>1046</v>
      </c>
      <c r="H246" s="24">
        <v>5.5286</v>
      </c>
      <c r="I246" s="24">
        <f>H246</f>
        <v>5.5286</v>
      </c>
      <c r="J246" s="91">
        <v>3.19334</v>
      </c>
      <c r="K246" s="24">
        <f>I246-N246</f>
        <v>2.89828</v>
      </c>
      <c r="L246" s="24">
        <f>I246-P246</f>
        <v>3.05932</v>
      </c>
      <c r="M246" s="95">
        <v>49</v>
      </c>
      <c r="N246" s="24">
        <f>M246*0.05368</f>
        <v>2.6303199999999998</v>
      </c>
      <c r="O246" s="95">
        <v>46</v>
      </c>
      <c r="P246" s="24">
        <f>O246*0.05368</f>
        <v>2.46928</v>
      </c>
      <c r="Q246" s="26">
        <f>J246*1000/D246</f>
        <v>159.667</v>
      </c>
      <c r="R246" s="26">
        <f>K246*1000/D246</f>
        <v>144.91400000000002</v>
      </c>
      <c r="S246" s="26">
        <f>L246*1000/D246</f>
        <v>152.966</v>
      </c>
      <c r="T246" s="110">
        <f>L246-J246</f>
        <v>-0.13402000000000003</v>
      </c>
      <c r="U246" s="110">
        <f>N246-P246</f>
        <v>0.16103999999999985</v>
      </c>
      <c r="V246" s="126">
        <f>O246-M246</f>
        <v>-3</v>
      </c>
    </row>
    <row r="247" spans="1:22" ht="12.75">
      <c r="A247" s="145"/>
      <c r="B247" s="62">
        <v>243</v>
      </c>
      <c r="C247" s="22" t="s">
        <v>625</v>
      </c>
      <c r="D247" s="23">
        <v>38</v>
      </c>
      <c r="E247" s="23" t="s">
        <v>147</v>
      </c>
      <c r="F247" s="25">
        <v>2149.24</v>
      </c>
      <c r="G247" s="25">
        <v>2149.24</v>
      </c>
      <c r="H247" s="24">
        <v>10</v>
      </c>
      <c r="I247" s="24">
        <v>10</v>
      </c>
      <c r="J247" s="24">
        <f>D247*0.16</f>
        <v>6.08</v>
      </c>
      <c r="K247" s="24">
        <f>I247-N247</f>
        <v>5.508039999999999</v>
      </c>
      <c r="L247" s="24">
        <f>I247-P247</f>
        <v>4.702774</v>
      </c>
      <c r="M247" s="26">
        <v>82</v>
      </c>
      <c r="N247" s="24">
        <f>M247*0.05478</f>
        <v>4.491960000000001</v>
      </c>
      <c r="O247" s="26">
        <v>96.7</v>
      </c>
      <c r="P247" s="24">
        <f>O247*0.05478</f>
        <v>5.297226</v>
      </c>
      <c r="Q247" s="26">
        <f>J247*1000/D247</f>
        <v>160</v>
      </c>
      <c r="R247" s="26">
        <f>K247*1000/D247</f>
        <v>144.94842105263155</v>
      </c>
      <c r="S247" s="26">
        <f>L247*1000/D247</f>
        <v>123.75721052631577</v>
      </c>
      <c r="T247" s="110">
        <f>L247-J247</f>
        <v>-1.3772260000000003</v>
      </c>
      <c r="U247" s="110">
        <f>N247-P247</f>
        <v>-0.8052659999999996</v>
      </c>
      <c r="V247" s="126">
        <f>O247-M247</f>
        <v>14.700000000000003</v>
      </c>
    </row>
    <row r="248" spans="1:22" ht="12.75">
      <c r="A248" s="145"/>
      <c r="B248" s="62">
        <v>244</v>
      </c>
      <c r="C248" s="29" t="s">
        <v>715</v>
      </c>
      <c r="D248" s="23">
        <v>22</v>
      </c>
      <c r="E248" s="23">
        <v>1989</v>
      </c>
      <c r="F248" s="25">
        <v>1179.64</v>
      </c>
      <c r="G248" s="25">
        <v>1179.64</v>
      </c>
      <c r="H248" s="24">
        <v>6.114</v>
      </c>
      <c r="I248" s="24">
        <f>H248</f>
        <v>6.114</v>
      </c>
      <c r="J248" s="24">
        <v>3.52</v>
      </c>
      <c r="K248" s="24">
        <f>I248-N248</f>
        <v>3.207</v>
      </c>
      <c r="L248" s="24">
        <f>I248-P248</f>
        <v>2.957831</v>
      </c>
      <c r="M248" s="26">
        <v>57</v>
      </c>
      <c r="N248" s="24">
        <f>M248*0.051</f>
        <v>2.907</v>
      </c>
      <c r="O248" s="26">
        <v>58.796</v>
      </c>
      <c r="P248" s="24">
        <v>3.156169</v>
      </c>
      <c r="Q248" s="26">
        <f>J248*1000/D248</f>
        <v>160</v>
      </c>
      <c r="R248" s="26">
        <f>K248*1000/D248</f>
        <v>145.77272727272728</v>
      </c>
      <c r="S248" s="26">
        <f>L248*1000/D248</f>
        <v>134.44686363636364</v>
      </c>
      <c r="T248" s="110">
        <f>L248-J248</f>
        <v>-0.5621689999999999</v>
      </c>
      <c r="U248" s="110">
        <f>N248-P248</f>
        <v>-0.24916899999999975</v>
      </c>
      <c r="V248" s="126">
        <f>O248-M248</f>
        <v>1.7959999999999994</v>
      </c>
    </row>
    <row r="249" spans="1:22" ht="12.75">
      <c r="A249" s="145"/>
      <c r="B249" s="62">
        <v>245</v>
      </c>
      <c r="C249" s="192" t="s">
        <v>174</v>
      </c>
      <c r="D249" s="187">
        <v>50</v>
      </c>
      <c r="E249" s="188" t="s">
        <v>147</v>
      </c>
      <c r="F249" s="297">
        <v>2613.92</v>
      </c>
      <c r="G249" s="297">
        <v>2613.92</v>
      </c>
      <c r="H249" s="323">
        <v>12.02</v>
      </c>
      <c r="I249" s="190">
        <f>H249</f>
        <v>12.02</v>
      </c>
      <c r="J249" s="190">
        <v>8</v>
      </c>
      <c r="K249" s="190">
        <f>I249-N249</f>
        <v>7.365679999999999</v>
      </c>
      <c r="L249" s="190">
        <f>I249-P249</f>
        <v>7.8194761999999995</v>
      </c>
      <c r="M249" s="287">
        <v>88</v>
      </c>
      <c r="N249" s="190">
        <f>M249*0.05289</f>
        <v>4.65432</v>
      </c>
      <c r="O249" s="287">
        <v>79.42</v>
      </c>
      <c r="P249" s="190">
        <f>O249*0.05289</f>
        <v>4.2005238</v>
      </c>
      <c r="Q249" s="191">
        <f>J249*1000/D249</f>
        <v>160</v>
      </c>
      <c r="R249" s="191">
        <f>K249*1000/D249</f>
        <v>147.31359999999998</v>
      </c>
      <c r="S249" s="191">
        <f>L249*1000/D249</f>
        <v>156.389524</v>
      </c>
      <c r="T249" s="189">
        <f>L249-J249</f>
        <v>-0.18052380000000046</v>
      </c>
      <c r="U249" s="189">
        <f>N249-P249</f>
        <v>0.4537962000000002</v>
      </c>
      <c r="V249" s="280">
        <f>O249-M249</f>
        <v>-8.579999999999998</v>
      </c>
    </row>
    <row r="250" spans="1:22" ht="12.75">
      <c r="A250" s="145"/>
      <c r="B250" s="62">
        <v>246</v>
      </c>
      <c r="C250" s="186" t="s">
        <v>162</v>
      </c>
      <c r="D250" s="187">
        <v>108</v>
      </c>
      <c r="E250" s="188" t="s">
        <v>147</v>
      </c>
      <c r="F250" s="296">
        <v>6257.7</v>
      </c>
      <c r="G250" s="296">
        <v>6257.7</v>
      </c>
      <c r="H250" s="323">
        <v>28.17</v>
      </c>
      <c r="I250" s="190">
        <f>H250</f>
        <v>28.17</v>
      </c>
      <c r="J250" s="190">
        <v>17.28</v>
      </c>
      <c r="K250" s="190">
        <f>I250-N250</f>
        <v>16.005300000000002</v>
      </c>
      <c r="L250" s="190">
        <f>I250-P250</f>
        <v>16.077759300000004</v>
      </c>
      <c r="M250" s="287">
        <v>230</v>
      </c>
      <c r="N250" s="190">
        <f>M250*0.05289</f>
        <v>12.1647</v>
      </c>
      <c r="O250" s="287">
        <v>228.63</v>
      </c>
      <c r="P250" s="190">
        <f>O250*0.05289</f>
        <v>12.0922407</v>
      </c>
      <c r="Q250" s="191">
        <f>J250*1000/D250</f>
        <v>160</v>
      </c>
      <c r="R250" s="191">
        <f>K250*1000/D250</f>
        <v>148.19722222222222</v>
      </c>
      <c r="S250" s="191">
        <f>L250*1000/D250</f>
        <v>148.8681416666667</v>
      </c>
      <c r="T250" s="189">
        <f>L250-J250</f>
        <v>-1.2022406999999973</v>
      </c>
      <c r="U250" s="189">
        <f>N250-P250</f>
        <v>0.07245930000000023</v>
      </c>
      <c r="V250" s="280">
        <f>O250-M250</f>
        <v>-1.3700000000000045</v>
      </c>
    </row>
    <row r="251" spans="1:22" ht="12.75">
      <c r="A251" s="145"/>
      <c r="B251" s="62">
        <v>247</v>
      </c>
      <c r="C251" s="22" t="s">
        <v>87</v>
      </c>
      <c r="D251" s="23">
        <v>20</v>
      </c>
      <c r="E251" s="23">
        <v>1972</v>
      </c>
      <c r="F251" s="25">
        <v>1003.87</v>
      </c>
      <c r="G251" s="25">
        <v>1003.87</v>
      </c>
      <c r="H251" s="24">
        <v>5.107</v>
      </c>
      <c r="I251" s="24">
        <f>H251</f>
        <v>5.107</v>
      </c>
      <c r="J251" s="24">
        <v>3.12</v>
      </c>
      <c r="K251" s="24">
        <f>I251-N251</f>
        <v>2.9650000000000003</v>
      </c>
      <c r="L251" s="24">
        <f>I251-P251</f>
        <v>2.5294000000000003</v>
      </c>
      <c r="M251" s="26">
        <v>42</v>
      </c>
      <c r="N251" s="24">
        <f>M251*0.051</f>
        <v>2.142</v>
      </c>
      <c r="O251" s="26">
        <v>48</v>
      </c>
      <c r="P251" s="24">
        <f>O251*0.0537</f>
        <v>2.5776</v>
      </c>
      <c r="Q251" s="26">
        <f>J251*1000/D251</f>
        <v>156</v>
      </c>
      <c r="R251" s="26">
        <f>K251*1000/D251</f>
        <v>148.25000000000003</v>
      </c>
      <c r="S251" s="26">
        <f>L251*1000/D251</f>
        <v>126.47</v>
      </c>
      <c r="T251" s="110">
        <f>L251-J251</f>
        <v>-0.5905999999999998</v>
      </c>
      <c r="U251" s="110">
        <f>N251-P251</f>
        <v>-0.4356</v>
      </c>
      <c r="V251" s="126">
        <f>O251-M251</f>
        <v>6</v>
      </c>
    </row>
    <row r="252" spans="1:22" ht="12.75">
      <c r="A252" s="145"/>
      <c r="B252" s="62">
        <v>248</v>
      </c>
      <c r="C252" s="22" t="s">
        <v>83</v>
      </c>
      <c r="D252" s="23">
        <v>12</v>
      </c>
      <c r="E252" s="23">
        <v>1983</v>
      </c>
      <c r="F252" s="25">
        <v>718.53</v>
      </c>
      <c r="G252" s="25">
        <v>718.53</v>
      </c>
      <c r="H252" s="24">
        <v>3.215</v>
      </c>
      <c r="I252" s="24">
        <f>H252</f>
        <v>3.215</v>
      </c>
      <c r="J252" s="24">
        <v>1.92</v>
      </c>
      <c r="K252" s="24">
        <f>I252-N252</f>
        <v>1.787</v>
      </c>
      <c r="L252" s="24">
        <f>I252-P252</f>
        <v>1.4428999999999998</v>
      </c>
      <c r="M252" s="26">
        <v>28</v>
      </c>
      <c r="N252" s="24">
        <f>M252*0.051</f>
        <v>1.428</v>
      </c>
      <c r="O252" s="26">
        <v>33</v>
      </c>
      <c r="P252" s="24">
        <f>O252*0.0537</f>
        <v>1.7721</v>
      </c>
      <c r="Q252" s="26">
        <f>J252*1000/D252</f>
        <v>160</v>
      </c>
      <c r="R252" s="26">
        <f>K252*1000/D252</f>
        <v>148.91666666666666</v>
      </c>
      <c r="S252" s="26">
        <f>L252*1000/D252</f>
        <v>120.24166666666666</v>
      </c>
      <c r="T252" s="110">
        <f>L252-J252</f>
        <v>-0.4771000000000001</v>
      </c>
      <c r="U252" s="110">
        <f>N252-P252</f>
        <v>-0.3441000000000001</v>
      </c>
      <c r="V252" s="126">
        <f>O252-M252</f>
        <v>5</v>
      </c>
    </row>
    <row r="253" spans="1:22" ht="12.75">
      <c r="A253" s="145"/>
      <c r="B253" s="62">
        <v>249</v>
      </c>
      <c r="C253" s="22" t="s">
        <v>365</v>
      </c>
      <c r="D253" s="23">
        <v>41</v>
      </c>
      <c r="E253" s="23" t="s">
        <v>364</v>
      </c>
      <c r="F253" s="103"/>
      <c r="G253" s="103"/>
      <c r="H253" s="24">
        <v>8.8</v>
      </c>
      <c r="I253" s="156">
        <f>H253</f>
        <v>8.8</v>
      </c>
      <c r="J253" s="24">
        <v>6.32</v>
      </c>
      <c r="K253" s="156">
        <f>I253-N253</f>
        <v>6.178000000000001</v>
      </c>
      <c r="L253" s="156">
        <f>I253-P253</f>
        <v>6.120316000000001</v>
      </c>
      <c r="M253" s="163">
        <v>50</v>
      </c>
      <c r="N253" s="24">
        <f>M253*0.05244</f>
        <v>2.622</v>
      </c>
      <c r="O253" s="26">
        <v>51.1</v>
      </c>
      <c r="P253" s="156">
        <f>O253*0.05244</f>
        <v>2.679684</v>
      </c>
      <c r="Q253" s="26">
        <f>J253*1000/D253</f>
        <v>154.14634146341464</v>
      </c>
      <c r="R253" s="26">
        <f>K253*1000/D253</f>
        <v>150.68292682926833</v>
      </c>
      <c r="S253" s="26">
        <f>L253*1000/D253</f>
        <v>149.276</v>
      </c>
      <c r="T253" s="103">
        <f>L253-J253</f>
        <v>-0.19968399999999953</v>
      </c>
      <c r="U253" s="103">
        <f>N253-P253</f>
        <v>-0.05768400000000007</v>
      </c>
      <c r="V253" s="104">
        <f>O253-M253</f>
        <v>1.1000000000000014</v>
      </c>
    </row>
    <row r="254" spans="1:22" ht="12.75">
      <c r="A254" s="145"/>
      <c r="B254" s="62">
        <v>250</v>
      </c>
      <c r="C254" s="192" t="s">
        <v>172</v>
      </c>
      <c r="D254" s="187">
        <v>52</v>
      </c>
      <c r="E254" s="188" t="s">
        <v>147</v>
      </c>
      <c r="F254" s="297">
        <v>2662.5</v>
      </c>
      <c r="G254" s="297">
        <v>2662.5</v>
      </c>
      <c r="H254" s="323">
        <v>11.81</v>
      </c>
      <c r="I254" s="190">
        <f>H254</f>
        <v>11.81</v>
      </c>
      <c r="J254" s="190">
        <v>8</v>
      </c>
      <c r="K254" s="190">
        <f>I254-N254</f>
        <v>7.843250000000001</v>
      </c>
      <c r="L254" s="190">
        <f>I254-P254</f>
        <v>7.680877700000001</v>
      </c>
      <c r="M254" s="287">
        <v>75</v>
      </c>
      <c r="N254" s="190">
        <f>M254*0.05289</f>
        <v>3.9667499999999998</v>
      </c>
      <c r="O254" s="287">
        <v>78.07</v>
      </c>
      <c r="P254" s="190">
        <f>O254*0.05289</f>
        <v>4.1291223</v>
      </c>
      <c r="Q254" s="191">
        <f>J254*1000/D254</f>
        <v>153.84615384615384</v>
      </c>
      <c r="R254" s="191">
        <f>K254*1000/D254</f>
        <v>150.83173076923077</v>
      </c>
      <c r="S254" s="191">
        <f>L254*1000/D254</f>
        <v>147.70918653846155</v>
      </c>
      <c r="T254" s="189">
        <f>L254-J254</f>
        <v>-0.3191222999999992</v>
      </c>
      <c r="U254" s="189">
        <f>N254-P254</f>
        <v>-0.16237229999999991</v>
      </c>
      <c r="V254" s="280">
        <f>O254-M254</f>
        <v>3.069999999999993</v>
      </c>
    </row>
    <row r="255" spans="1:22" ht="12.75">
      <c r="A255" s="145"/>
      <c r="B255" s="62">
        <v>251</v>
      </c>
      <c r="C255" s="29" t="s">
        <v>190</v>
      </c>
      <c r="D255" s="23">
        <v>40</v>
      </c>
      <c r="E255" s="23">
        <v>1973</v>
      </c>
      <c r="F255" s="25">
        <v>2565.4</v>
      </c>
      <c r="G255" s="25">
        <v>2565.4</v>
      </c>
      <c r="H255" s="24">
        <v>10.638</v>
      </c>
      <c r="I255" s="24">
        <v>10.64</v>
      </c>
      <c r="J255" s="24">
        <v>6.4</v>
      </c>
      <c r="K255" s="24">
        <f>I255-N255</f>
        <v>6.0482000000000005</v>
      </c>
      <c r="L255" s="24">
        <f>I255-P255</f>
        <v>6.1615</v>
      </c>
      <c r="M255" s="26">
        <v>81</v>
      </c>
      <c r="N255" s="24">
        <v>4.5918</v>
      </c>
      <c r="O255" s="26">
        <v>79</v>
      </c>
      <c r="P255" s="24">
        <v>4.4785</v>
      </c>
      <c r="Q255" s="26">
        <f>0.16*1000</f>
        <v>160</v>
      </c>
      <c r="R255" s="26">
        <f>K255/D255*1000</f>
        <v>151.205</v>
      </c>
      <c r="S255" s="26">
        <f>L255/D255*1000</f>
        <v>154.0375</v>
      </c>
      <c r="T255" s="110">
        <f>L255-J255</f>
        <v>-0.23850000000000016</v>
      </c>
      <c r="U255" s="110">
        <f>N255-P255</f>
        <v>0.11329999999999973</v>
      </c>
      <c r="V255" s="126">
        <f>O255-M255</f>
        <v>-2</v>
      </c>
    </row>
    <row r="256" spans="1:22" ht="12.75">
      <c r="A256" s="145"/>
      <c r="B256" s="62">
        <v>252</v>
      </c>
      <c r="C256" s="29" t="s">
        <v>41</v>
      </c>
      <c r="D256" s="23">
        <v>60</v>
      </c>
      <c r="E256" s="23">
        <v>1977</v>
      </c>
      <c r="F256" s="25">
        <v>3647</v>
      </c>
      <c r="G256" s="25">
        <v>3647</v>
      </c>
      <c r="H256" s="24">
        <v>16.006</v>
      </c>
      <c r="I256" s="24">
        <f>+H256</f>
        <v>16.006</v>
      </c>
      <c r="J256" s="91">
        <v>9.987984</v>
      </c>
      <c r="K256" s="24">
        <f>I256-N256</f>
        <v>9.172</v>
      </c>
      <c r="L256" s="24">
        <f>I256-P256</f>
        <v>9.733</v>
      </c>
      <c r="M256" s="95">
        <v>134</v>
      </c>
      <c r="N256" s="24">
        <f>M256*0.051</f>
        <v>6.834</v>
      </c>
      <c r="O256" s="95">
        <v>123</v>
      </c>
      <c r="P256" s="24">
        <f>O256*0.051</f>
        <v>6.273</v>
      </c>
      <c r="Q256" s="26">
        <f>J256*1000/D256</f>
        <v>166.4664</v>
      </c>
      <c r="R256" s="26">
        <f>K256*1000/D256</f>
        <v>152.86666666666667</v>
      </c>
      <c r="S256" s="26">
        <f>L256*1000/D256</f>
        <v>162.21666666666667</v>
      </c>
      <c r="T256" s="110">
        <f>L256-J256</f>
        <v>-0.2549840000000003</v>
      </c>
      <c r="U256" s="110">
        <f>N256-P256</f>
        <v>0.5609999999999999</v>
      </c>
      <c r="V256" s="126">
        <f>O256-M256</f>
        <v>-11</v>
      </c>
    </row>
    <row r="257" spans="1:22" ht="12.75">
      <c r="A257" s="145"/>
      <c r="B257" s="62">
        <v>253</v>
      </c>
      <c r="C257" s="22" t="s">
        <v>545</v>
      </c>
      <c r="D257" s="23">
        <v>18</v>
      </c>
      <c r="E257" s="23" t="s">
        <v>147</v>
      </c>
      <c r="F257" s="25">
        <v>955.53</v>
      </c>
      <c r="G257" s="25">
        <f>F257</f>
        <v>955.53</v>
      </c>
      <c r="H257" s="24">
        <v>4</v>
      </c>
      <c r="I257" s="24">
        <f>H257</f>
        <v>4</v>
      </c>
      <c r="J257" s="24">
        <v>2.88</v>
      </c>
      <c r="K257" s="24">
        <f>I257-N257</f>
        <v>2.75731</v>
      </c>
      <c r="L257" s="24">
        <f>I257-P257</f>
        <v>2.81134</v>
      </c>
      <c r="M257" s="26">
        <v>23</v>
      </c>
      <c r="N257" s="24">
        <f>M257*0.05403</f>
        <v>1.24269</v>
      </c>
      <c r="O257" s="26">
        <v>22</v>
      </c>
      <c r="P257" s="24">
        <f>O257*0.05403</f>
        <v>1.18866</v>
      </c>
      <c r="Q257" s="26">
        <f>J257*1000/D257</f>
        <v>160</v>
      </c>
      <c r="R257" s="26">
        <f>K257*1000/D257</f>
        <v>153.18388888888887</v>
      </c>
      <c r="S257" s="26">
        <f>L257*1000/D257</f>
        <v>156.18555555555557</v>
      </c>
      <c r="T257" s="110">
        <f>L257-J257</f>
        <v>-0.06865999999999994</v>
      </c>
      <c r="U257" s="110">
        <f>N257-P257</f>
        <v>0.05403000000000002</v>
      </c>
      <c r="V257" s="126">
        <f>O257-M257</f>
        <v>-1</v>
      </c>
    </row>
    <row r="258" spans="1:22" ht="12.75">
      <c r="A258" s="145"/>
      <c r="B258" s="62">
        <v>254</v>
      </c>
      <c r="C258" s="32" t="s">
        <v>93</v>
      </c>
      <c r="D258" s="23">
        <v>62</v>
      </c>
      <c r="E258" s="23">
        <v>1971</v>
      </c>
      <c r="F258" s="25">
        <v>2846.88</v>
      </c>
      <c r="G258" s="25">
        <v>2846.88</v>
      </c>
      <c r="H258" s="24">
        <v>14.788</v>
      </c>
      <c r="I258" s="24">
        <f>H258</f>
        <v>14.788</v>
      </c>
      <c r="J258" s="24">
        <v>8.96</v>
      </c>
      <c r="K258" s="24">
        <f>I258-N258</f>
        <v>9.502156</v>
      </c>
      <c r="L258" s="24">
        <f>I258-P258</f>
        <v>9.767050000000001</v>
      </c>
      <c r="M258" s="26">
        <v>103.644</v>
      </c>
      <c r="N258" s="24">
        <f>M258*0.051</f>
        <v>5.285844</v>
      </c>
      <c r="O258" s="26">
        <v>93.5</v>
      </c>
      <c r="P258" s="24">
        <f>O258*0.0537</f>
        <v>5.02095</v>
      </c>
      <c r="Q258" s="26">
        <f>J258*1000/D258</f>
        <v>144.51612903225808</v>
      </c>
      <c r="R258" s="26">
        <f>K258*1000/D258</f>
        <v>153.26058064516127</v>
      </c>
      <c r="S258" s="26">
        <f>L258*1000/D258</f>
        <v>157.53306451612906</v>
      </c>
      <c r="T258" s="110">
        <f>L258-J258</f>
        <v>0.8070500000000003</v>
      </c>
      <c r="U258" s="110">
        <f>N258-P258</f>
        <v>0.26489399999999996</v>
      </c>
      <c r="V258" s="126">
        <f>O258-M258</f>
        <v>-10.144000000000005</v>
      </c>
    </row>
    <row r="259" spans="1:22" ht="12.75">
      <c r="A259" s="145"/>
      <c r="B259" s="62">
        <v>255</v>
      </c>
      <c r="C259" s="29" t="s">
        <v>713</v>
      </c>
      <c r="D259" s="23">
        <v>60</v>
      </c>
      <c r="E259" s="23">
        <v>1994</v>
      </c>
      <c r="F259" s="25">
        <v>2203.82</v>
      </c>
      <c r="G259" s="25">
        <v>2203.82</v>
      </c>
      <c r="H259" s="24">
        <v>14.881</v>
      </c>
      <c r="I259" s="24">
        <f>H259</f>
        <v>14.881</v>
      </c>
      <c r="J259" s="24">
        <v>9.52</v>
      </c>
      <c r="K259" s="24">
        <f>I259-N259</f>
        <v>9.271</v>
      </c>
      <c r="L259" s="24">
        <f>I259-P259</f>
        <v>8.382875</v>
      </c>
      <c r="M259" s="26">
        <v>110</v>
      </c>
      <c r="N259" s="24">
        <f>M259*0.051</f>
        <v>5.609999999999999</v>
      </c>
      <c r="O259" s="26">
        <v>121.053</v>
      </c>
      <c r="P259" s="24">
        <v>6.498125</v>
      </c>
      <c r="Q259" s="26">
        <f>J259*1000/D259</f>
        <v>158.66666666666666</v>
      </c>
      <c r="R259" s="26">
        <f>K259*1000/D259</f>
        <v>154.51666666666668</v>
      </c>
      <c r="S259" s="26">
        <f>L259*1000/D259</f>
        <v>139.71458333333334</v>
      </c>
      <c r="T259" s="110">
        <f>L259-J259</f>
        <v>-1.1371249999999993</v>
      </c>
      <c r="U259" s="110">
        <f>N259-P259</f>
        <v>-0.8881250000000005</v>
      </c>
      <c r="V259" s="126">
        <f>O259-M259</f>
        <v>11.052999999999997</v>
      </c>
    </row>
    <row r="260" spans="1:22" ht="12.75">
      <c r="A260" s="145"/>
      <c r="B260" s="62">
        <v>256</v>
      </c>
      <c r="C260" s="29" t="s">
        <v>192</v>
      </c>
      <c r="D260" s="23">
        <v>50</v>
      </c>
      <c r="E260" s="23">
        <v>1988</v>
      </c>
      <c r="F260" s="25">
        <v>2383.26</v>
      </c>
      <c r="G260" s="25">
        <v>2383.26</v>
      </c>
      <c r="H260" s="24">
        <v>12.72</v>
      </c>
      <c r="I260" s="325">
        <v>12.72</v>
      </c>
      <c r="J260" s="24">
        <v>8</v>
      </c>
      <c r="K260" s="24">
        <f>I260-N260</f>
        <v>7.731300000000001</v>
      </c>
      <c r="L260" s="24">
        <f>I260-P260</f>
        <v>7.8447000000000005</v>
      </c>
      <c r="M260" s="26">
        <v>88</v>
      </c>
      <c r="N260" s="24">
        <v>4.9887</v>
      </c>
      <c r="O260" s="26">
        <v>86</v>
      </c>
      <c r="P260" s="24">
        <v>4.8753</v>
      </c>
      <c r="Q260" s="26">
        <f>0.16*1000</f>
        <v>160</v>
      </c>
      <c r="R260" s="26">
        <f>K260/D260*1000</f>
        <v>154.626</v>
      </c>
      <c r="S260" s="26">
        <f>L260/D260*1000</f>
        <v>156.894</v>
      </c>
      <c r="T260" s="110">
        <f>L260-J260</f>
        <v>-0.15529999999999955</v>
      </c>
      <c r="U260" s="110">
        <f>N260-P260</f>
        <v>0.1133999999999995</v>
      </c>
      <c r="V260" s="126">
        <f>O260-M260</f>
        <v>-2</v>
      </c>
    </row>
    <row r="261" spans="1:22" ht="12.75">
      <c r="A261" s="145"/>
      <c r="B261" s="62">
        <v>257</v>
      </c>
      <c r="C261" s="22" t="s">
        <v>549</v>
      </c>
      <c r="D261" s="23">
        <v>29</v>
      </c>
      <c r="E261" s="23" t="s">
        <v>147</v>
      </c>
      <c r="F261" s="25">
        <v>1612.1</v>
      </c>
      <c r="G261" s="25">
        <f>F261</f>
        <v>1612.1</v>
      </c>
      <c r="H261" s="24">
        <v>7.52</v>
      </c>
      <c r="I261" s="24">
        <f>H261</f>
        <v>7.52</v>
      </c>
      <c r="J261" s="24">
        <v>4.64</v>
      </c>
      <c r="K261" s="24">
        <f>I261-N261</f>
        <v>4.49432</v>
      </c>
      <c r="L261" s="24">
        <f>I261-P261</f>
        <v>4.6034606</v>
      </c>
      <c r="M261" s="26">
        <v>56</v>
      </c>
      <c r="N261" s="24">
        <f>M261*0.05403</f>
        <v>3.02568</v>
      </c>
      <c r="O261" s="26">
        <v>53.98</v>
      </c>
      <c r="P261" s="24">
        <f>O261*0.05403</f>
        <v>2.9165394</v>
      </c>
      <c r="Q261" s="26">
        <f>J261*1000/D261</f>
        <v>160</v>
      </c>
      <c r="R261" s="26">
        <f>K261*1000/D261</f>
        <v>154.97655172413792</v>
      </c>
      <c r="S261" s="26">
        <f>L261*1000/D261</f>
        <v>158.74002068965518</v>
      </c>
      <c r="T261" s="110">
        <f>L261-J261</f>
        <v>-0.03653939999999967</v>
      </c>
      <c r="U261" s="110">
        <f>N261-P261</f>
        <v>0.10914059999999992</v>
      </c>
      <c r="V261" s="126">
        <f>O261-M261</f>
        <v>-2.020000000000003</v>
      </c>
    </row>
    <row r="262" spans="1:22" ht="12.75">
      <c r="A262" s="145"/>
      <c r="B262" s="62">
        <v>258</v>
      </c>
      <c r="C262" s="29" t="s">
        <v>235</v>
      </c>
      <c r="D262" s="23">
        <v>40</v>
      </c>
      <c r="E262" s="23">
        <v>1976</v>
      </c>
      <c r="F262" s="25">
        <v>1908</v>
      </c>
      <c r="G262" s="25">
        <v>1908</v>
      </c>
      <c r="H262" s="156">
        <v>9.4</v>
      </c>
      <c r="I262" s="156">
        <v>9.4</v>
      </c>
      <c r="J262" s="156">
        <f>D262*0.16</f>
        <v>6.4</v>
      </c>
      <c r="K262" s="156">
        <f>I262-N262</f>
        <v>6.238</v>
      </c>
      <c r="L262" s="156">
        <f>I262-P262</f>
        <v>6.034000000000001</v>
      </c>
      <c r="M262" s="163">
        <v>62</v>
      </c>
      <c r="N262" s="156">
        <f>M262*0.051</f>
        <v>3.162</v>
      </c>
      <c r="O262" s="163">
        <v>66</v>
      </c>
      <c r="P262" s="156">
        <f>O262*0.051</f>
        <v>3.3659999999999997</v>
      </c>
      <c r="Q262" s="163">
        <v>160</v>
      </c>
      <c r="R262" s="163">
        <f>K262/D262*1000</f>
        <v>155.95000000000002</v>
      </c>
      <c r="S262" s="163">
        <f>L262*1000/D262</f>
        <v>150.85000000000002</v>
      </c>
      <c r="T262" s="103">
        <f>L262-J262</f>
        <v>-0.36599999999999966</v>
      </c>
      <c r="U262" s="103">
        <f>N262-P262</f>
        <v>-0.20399999999999974</v>
      </c>
      <c r="V262" s="126">
        <f>O262-M262</f>
        <v>4</v>
      </c>
    </row>
    <row r="263" spans="1:22" ht="12.75">
      <c r="A263" s="145"/>
      <c r="B263" s="62">
        <v>259</v>
      </c>
      <c r="C263" s="29" t="s">
        <v>296</v>
      </c>
      <c r="D263" s="23">
        <v>30</v>
      </c>
      <c r="E263" s="23">
        <v>1988</v>
      </c>
      <c r="F263" s="25">
        <v>1591.8</v>
      </c>
      <c r="G263" s="25">
        <f>F263</f>
        <v>1591.8</v>
      </c>
      <c r="H263" s="24">
        <v>8.28</v>
      </c>
      <c r="I263" s="24">
        <f>H263</f>
        <v>8.28</v>
      </c>
      <c r="J263" s="24">
        <v>4.8</v>
      </c>
      <c r="K263" s="24">
        <f>I263-N263</f>
        <v>4.709999999999999</v>
      </c>
      <c r="L263" s="24">
        <f>I263-P263</f>
        <v>3.2930399999999995</v>
      </c>
      <c r="M263" s="26">
        <v>70</v>
      </c>
      <c r="N263" s="24">
        <f>M263*0.051</f>
        <v>3.57</v>
      </c>
      <c r="O263" s="26">
        <v>88</v>
      </c>
      <c r="P263" s="24">
        <f>O263*0.05667</f>
        <v>4.98696</v>
      </c>
      <c r="Q263" s="26">
        <f>J263*1000/D263</f>
        <v>160</v>
      </c>
      <c r="R263" s="26">
        <f>K263*1000/D263</f>
        <v>156.99999999999997</v>
      </c>
      <c r="S263" s="26">
        <f>L263*1000/D263</f>
        <v>109.76799999999999</v>
      </c>
      <c r="T263" s="110">
        <f>L263-J263</f>
        <v>-1.5069600000000003</v>
      </c>
      <c r="U263" s="110">
        <f>N263-P263</f>
        <v>-1.41696</v>
      </c>
      <c r="V263" s="126">
        <f>1.11*O263-M263</f>
        <v>27.680000000000007</v>
      </c>
    </row>
    <row r="264" spans="1:22" ht="12.75">
      <c r="A264" s="145"/>
      <c r="B264" s="62">
        <v>260</v>
      </c>
      <c r="C264" s="22" t="s">
        <v>690</v>
      </c>
      <c r="D264" s="23">
        <v>10</v>
      </c>
      <c r="E264" s="23">
        <v>1991</v>
      </c>
      <c r="F264" s="25">
        <v>526.93</v>
      </c>
      <c r="G264" s="25">
        <v>526.93</v>
      </c>
      <c r="H264" s="24">
        <v>3.6</v>
      </c>
      <c r="I264" s="24">
        <f>H264</f>
        <v>3.6</v>
      </c>
      <c r="J264" s="24">
        <v>2.53</v>
      </c>
      <c r="K264" s="24">
        <f>I264-N264</f>
        <v>1.5855000000000001</v>
      </c>
      <c r="L264" s="24">
        <f>I264-P264</f>
        <v>2.529</v>
      </c>
      <c r="M264" s="26">
        <v>39.5</v>
      </c>
      <c r="N264" s="24">
        <f>M264*0.051</f>
        <v>2.0145</v>
      </c>
      <c r="O264" s="26">
        <v>21</v>
      </c>
      <c r="P264" s="24">
        <f>O264*0.051</f>
        <v>1.071</v>
      </c>
      <c r="Q264" s="26">
        <f>J264*1000/D264</f>
        <v>253</v>
      </c>
      <c r="R264" s="26">
        <f>K264*1000/D264</f>
        <v>158.55</v>
      </c>
      <c r="S264" s="26">
        <f>L264*1000/D264</f>
        <v>252.9</v>
      </c>
      <c r="T264" s="110">
        <f>L264-J264</f>
        <v>-0.0009999999999998899</v>
      </c>
      <c r="U264" s="110">
        <f>N264-P264</f>
        <v>0.9435</v>
      </c>
      <c r="V264" s="126">
        <f>O264-M264</f>
        <v>-18.5</v>
      </c>
    </row>
    <row r="265" spans="1:22" ht="12.75">
      <c r="A265" s="145"/>
      <c r="B265" s="62">
        <v>261</v>
      </c>
      <c r="C265" s="29" t="s">
        <v>322</v>
      </c>
      <c r="D265" s="23">
        <v>46</v>
      </c>
      <c r="E265" s="23">
        <v>1993</v>
      </c>
      <c r="F265" s="25">
        <v>2941.14</v>
      </c>
      <c r="G265" s="25">
        <v>2706.72</v>
      </c>
      <c r="H265" s="24">
        <v>12.868012</v>
      </c>
      <c r="I265" s="24">
        <f>H265</f>
        <v>12.868012</v>
      </c>
      <c r="J265" s="24">
        <v>9.429997</v>
      </c>
      <c r="K265" s="24">
        <f>I265-N265</f>
        <v>7.309012000000001</v>
      </c>
      <c r="L265" s="24">
        <f>I265-P265</f>
        <v>7.663717</v>
      </c>
      <c r="M265" s="26">
        <v>109</v>
      </c>
      <c r="N265" s="24">
        <f>M265*0.051</f>
        <v>5.558999999999999</v>
      </c>
      <c r="O265" s="26">
        <v>102.045</v>
      </c>
      <c r="P265" s="24">
        <f>O265*0.051</f>
        <v>5.204295</v>
      </c>
      <c r="Q265" s="26">
        <f>J265*1000/D265</f>
        <v>204.99993478260868</v>
      </c>
      <c r="R265" s="26">
        <f>K265*1000/D265</f>
        <v>158.89156521739133</v>
      </c>
      <c r="S265" s="26">
        <f>L265*1000/D265</f>
        <v>166.60254347826088</v>
      </c>
      <c r="T265" s="110">
        <f>L265-J265</f>
        <v>-1.76628</v>
      </c>
      <c r="U265" s="110">
        <f>N265-P265</f>
        <v>0.35470499999999916</v>
      </c>
      <c r="V265" s="126">
        <f>O265-M265</f>
        <v>-6.954999999999998</v>
      </c>
    </row>
    <row r="266" spans="1:22" ht="12.75">
      <c r="A266" s="145"/>
      <c r="B266" s="62">
        <v>262</v>
      </c>
      <c r="C266" s="44" t="s">
        <v>340</v>
      </c>
      <c r="D266" s="45">
        <v>30</v>
      </c>
      <c r="E266" s="45">
        <v>1987</v>
      </c>
      <c r="F266" s="58">
        <v>1509.61</v>
      </c>
      <c r="G266" s="58">
        <v>1453.73</v>
      </c>
      <c r="H266" s="24">
        <v>7.441</v>
      </c>
      <c r="I266" s="24">
        <f>H266</f>
        <v>7.441</v>
      </c>
      <c r="J266" s="24">
        <v>4.8</v>
      </c>
      <c r="K266" s="24">
        <f>I266-N266</f>
        <v>4.789</v>
      </c>
      <c r="L266" s="24">
        <f>I266-P266</f>
        <v>4.493455</v>
      </c>
      <c r="M266" s="26">
        <v>52</v>
      </c>
      <c r="N266" s="24">
        <f>M266*0.051</f>
        <v>2.6519999999999997</v>
      </c>
      <c r="O266" s="26">
        <v>57.795</v>
      </c>
      <c r="P266" s="24">
        <f>O266*0.051</f>
        <v>2.947545</v>
      </c>
      <c r="Q266" s="26">
        <f>J266*1000/D266</f>
        <v>160</v>
      </c>
      <c r="R266" s="26">
        <f>K266*1000/D266</f>
        <v>159.63333333333333</v>
      </c>
      <c r="S266" s="26">
        <f>L266*1000/D266</f>
        <v>149.78183333333334</v>
      </c>
      <c r="T266" s="110">
        <f>L266-J266</f>
        <v>-0.30654499999999985</v>
      </c>
      <c r="U266" s="110">
        <f>N266-P266</f>
        <v>-0.29554500000000017</v>
      </c>
      <c r="V266" s="126">
        <f>O266-M266</f>
        <v>5.795000000000002</v>
      </c>
    </row>
    <row r="267" spans="1:22" ht="12.75">
      <c r="A267" s="145"/>
      <c r="B267" s="62">
        <v>263</v>
      </c>
      <c r="C267" s="29" t="s">
        <v>34</v>
      </c>
      <c r="D267" s="23">
        <v>36</v>
      </c>
      <c r="E267" s="23">
        <v>1987</v>
      </c>
      <c r="F267" s="25">
        <v>2206</v>
      </c>
      <c r="G267" s="25">
        <v>2206</v>
      </c>
      <c r="H267" s="24">
        <v>12.07</v>
      </c>
      <c r="I267" s="24">
        <f>+H267</f>
        <v>12.07</v>
      </c>
      <c r="J267" s="91">
        <v>7.6896</v>
      </c>
      <c r="K267" s="24">
        <f>I267-N267</f>
        <v>5.797000000000001</v>
      </c>
      <c r="L267" s="24">
        <f>I267-P267</f>
        <v>7.689610000000001</v>
      </c>
      <c r="M267" s="95">
        <v>123</v>
      </c>
      <c r="N267" s="24">
        <f>M267*0.051</f>
        <v>6.273</v>
      </c>
      <c r="O267" s="95">
        <v>85.89</v>
      </c>
      <c r="P267" s="24">
        <f>O267*0.051</f>
        <v>4.380389999999999</v>
      </c>
      <c r="Q267" s="26">
        <f>J267*1000/D267</f>
        <v>213.60000000000002</v>
      </c>
      <c r="R267" s="26">
        <f>K267*1000/D267</f>
        <v>161.0277777777778</v>
      </c>
      <c r="S267" s="26">
        <f>L267*1000/D267</f>
        <v>213.6002777777778</v>
      </c>
      <c r="T267" s="110">
        <f>L267-J267</f>
        <v>1.0000000000509601E-05</v>
      </c>
      <c r="U267" s="110">
        <f>N267-P267</f>
        <v>1.8926100000000003</v>
      </c>
      <c r="V267" s="126">
        <f>O267-M267</f>
        <v>-37.11</v>
      </c>
    </row>
    <row r="268" spans="1:22" ht="12.75">
      <c r="A268" s="145"/>
      <c r="B268" s="62">
        <v>264</v>
      </c>
      <c r="C268" s="22" t="s">
        <v>96</v>
      </c>
      <c r="D268" s="23">
        <v>12</v>
      </c>
      <c r="E268" s="23">
        <v>1960</v>
      </c>
      <c r="F268" s="25">
        <v>522.49</v>
      </c>
      <c r="G268" s="25">
        <v>522.49</v>
      </c>
      <c r="H268" s="24">
        <v>2.4785</v>
      </c>
      <c r="I268" s="24">
        <f>H268</f>
        <v>2.4785</v>
      </c>
      <c r="J268" s="24">
        <v>2.07</v>
      </c>
      <c r="K268" s="24">
        <f>I268-N268</f>
        <v>1.944938</v>
      </c>
      <c r="L268" s="24">
        <f>I268-P268</f>
        <v>1.7267</v>
      </c>
      <c r="M268" s="26">
        <v>10.462</v>
      </c>
      <c r="N268" s="24">
        <f>M268*0.051</f>
        <v>0.533562</v>
      </c>
      <c r="O268" s="26">
        <v>14</v>
      </c>
      <c r="P268" s="24">
        <f>O268*0.0537</f>
        <v>0.7518</v>
      </c>
      <c r="Q268" s="26">
        <f>J268*1000/D268</f>
        <v>172.5</v>
      </c>
      <c r="R268" s="26">
        <f>K268*1000/D268</f>
        <v>162.07816666666668</v>
      </c>
      <c r="S268" s="26">
        <f>L268*1000/D268</f>
        <v>143.89166666666665</v>
      </c>
      <c r="T268" s="110">
        <f>L268-J268</f>
        <v>-0.34329999999999994</v>
      </c>
      <c r="U268" s="110">
        <f>N268-P268</f>
        <v>-0.21823800000000004</v>
      </c>
      <c r="V268" s="126">
        <f>O268-M268</f>
        <v>3.5380000000000003</v>
      </c>
    </row>
    <row r="269" spans="1:22" ht="12.75">
      <c r="A269" s="145"/>
      <c r="B269" s="62">
        <v>265</v>
      </c>
      <c r="C269" s="32" t="s">
        <v>674</v>
      </c>
      <c r="D269" s="31">
        <v>18</v>
      </c>
      <c r="E269" s="31">
        <v>1991</v>
      </c>
      <c r="F269" s="54">
        <v>1146.34</v>
      </c>
      <c r="G269" s="54">
        <v>1146.34</v>
      </c>
      <c r="H269" s="24">
        <v>5.257</v>
      </c>
      <c r="I269" s="24">
        <f>H269</f>
        <v>5.257</v>
      </c>
      <c r="J269" s="59">
        <v>3.623</v>
      </c>
      <c r="K269" s="24">
        <f>I269-N269</f>
        <v>2.9619999999999997</v>
      </c>
      <c r="L269" s="24">
        <f>I269-P269</f>
        <v>3.421</v>
      </c>
      <c r="M269" s="26">
        <v>45</v>
      </c>
      <c r="N269" s="24">
        <f>M269*0.051</f>
        <v>2.295</v>
      </c>
      <c r="O269" s="26">
        <v>36</v>
      </c>
      <c r="P269" s="24">
        <f>O269*0.051</f>
        <v>1.8359999999999999</v>
      </c>
      <c r="Q269" s="26">
        <f>J269*1000/D269</f>
        <v>201.27777777777777</v>
      </c>
      <c r="R269" s="26">
        <f>K269*1000/D269</f>
        <v>164.55555555555554</v>
      </c>
      <c r="S269" s="26">
        <f>L269*1000/D269</f>
        <v>190.05555555555554</v>
      </c>
      <c r="T269" s="110">
        <f>L269-J269</f>
        <v>-0.2020000000000004</v>
      </c>
      <c r="U269" s="110">
        <f>N269-P269</f>
        <v>0.4590000000000001</v>
      </c>
      <c r="V269" s="126">
        <f>O269-M269</f>
        <v>-9</v>
      </c>
    </row>
    <row r="270" spans="1:22" ht="12.75">
      <c r="A270" s="145"/>
      <c r="B270" s="62">
        <v>266</v>
      </c>
      <c r="C270" s="22" t="s">
        <v>686</v>
      </c>
      <c r="D270" s="23">
        <v>20</v>
      </c>
      <c r="E270" s="23">
        <v>1991</v>
      </c>
      <c r="F270" s="25">
        <v>1165.8</v>
      </c>
      <c r="G270" s="25">
        <v>1165.8</v>
      </c>
      <c r="H270" s="24">
        <v>6.032</v>
      </c>
      <c r="I270" s="24">
        <f>H270</f>
        <v>6.032</v>
      </c>
      <c r="J270" s="24">
        <v>4.504</v>
      </c>
      <c r="K270" s="24">
        <f>I270-N270</f>
        <v>3.329</v>
      </c>
      <c r="L270" s="24">
        <f>I270-P270</f>
        <v>4.502000000000001</v>
      </c>
      <c r="M270" s="26">
        <v>53</v>
      </c>
      <c r="N270" s="24">
        <f>M270*0.051</f>
        <v>2.703</v>
      </c>
      <c r="O270" s="26">
        <v>30</v>
      </c>
      <c r="P270" s="24">
        <f>O270*0.051</f>
        <v>1.5299999999999998</v>
      </c>
      <c r="Q270" s="26">
        <f>J270*1000/D270</f>
        <v>225.2</v>
      </c>
      <c r="R270" s="26">
        <f>K270*1000/D270</f>
        <v>166.45</v>
      </c>
      <c r="S270" s="26">
        <f>L270*1000/D270</f>
        <v>225.10000000000005</v>
      </c>
      <c r="T270" s="110">
        <f>L270-J270</f>
        <v>-0.0019999999999988916</v>
      </c>
      <c r="U270" s="110">
        <f>N270-P270</f>
        <v>1.173</v>
      </c>
      <c r="V270" s="126">
        <f>O270-M270</f>
        <v>-23</v>
      </c>
    </row>
    <row r="271" spans="1:22" ht="12.75">
      <c r="A271" s="145"/>
      <c r="B271" s="62">
        <v>267</v>
      </c>
      <c r="C271" s="32" t="s">
        <v>679</v>
      </c>
      <c r="D271" s="23">
        <v>41</v>
      </c>
      <c r="E271" s="23"/>
      <c r="F271" s="25">
        <v>2279.15</v>
      </c>
      <c r="G271" s="25">
        <v>2279.15</v>
      </c>
      <c r="H271" s="24">
        <v>12.9</v>
      </c>
      <c r="I271" s="24">
        <f>H271</f>
        <v>12.9</v>
      </c>
      <c r="J271" s="24">
        <v>8.465</v>
      </c>
      <c r="K271" s="24">
        <f>I271-N271</f>
        <v>6.831</v>
      </c>
      <c r="L271" s="24">
        <f>I271-P271</f>
        <v>8.45994</v>
      </c>
      <c r="M271" s="26">
        <v>119</v>
      </c>
      <c r="N271" s="24">
        <f>M271*0.051</f>
        <v>6.069</v>
      </c>
      <c r="O271" s="26">
        <v>87.06</v>
      </c>
      <c r="P271" s="24">
        <f>O271*0.051</f>
        <v>4.44006</v>
      </c>
      <c r="Q271" s="26">
        <f>J271*1000/D271</f>
        <v>206.46341463414635</v>
      </c>
      <c r="R271" s="26">
        <f>K271*1000/D271</f>
        <v>166.609756097561</v>
      </c>
      <c r="S271" s="26">
        <f>L271*1000/D271</f>
        <v>206.33999999999997</v>
      </c>
      <c r="T271" s="110">
        <f>L271-J271</f>
        <v>-0.0050600000000002865</v>
      </c>
      <c r="U271" s="110">
        <f>N271-P271</f>
        <v>1.62894</v>
      </c>
      <c r="V271" s="126">
        <f>O271-M271</f>
        <v>-31.939999999999998</v>
      </c>
    </row>
    <row r="272" spans="1:22" ht="12.75">
      <c r="A272" s="145"/>
      <c r="B272" s="62">
        <v>268</v>
      </c>
      <c r="C272" s="22" t="s">
        <v>677</v>
      </c>
      <c r="D272" s="23">
        <v>8</v>
      </c>
      <c r="E272" s="23">
        <v>1959</v>
      </c>
      <c r="F272" s="25">
        <v>361.47</v>
      </c>
      <c r="G272" s="25">
        <v>361.47</v>
      </c>
      <c r="H272" s="24">
        <v>2.092</v>
      </c>
      <c r="I272" s="24">
        <f>H272</f>
        <v>2.092</v>
      </c>
      <c r="J272" s="24">
        <v>1.644</v>
      </c>
      <c r="K272" s="24">
        <f>I272-N272</f>
        <v>1.3780000000000001</v>
      </c>
      <c r="L272" s="24">
        <f>I272-P272</f>
        <v>1.6432</v>
      </c>
      <c r="M272" s="26">
        <v>14</v>
      </c>
      <c r="N272" s="24">
        <f>M272*0.051</f>
        <v>0.714</v>
      </c>
      <c r="O272" s="26">
        <v>8.8</v>
      </c>
      <c r="P272" s="24">
        <f>O272*0.051</f>
        <v>0.44880000000000003</v>
      </c>
      <c r="Q272" s="26">
        <f>J272*1000/D272</f>
        <v>205.5</v>
      </c>
      <c r="R272" s="26">
        <f>K272*1000/D272</f>
        <v>172.25</v>
      </c>
      <c r="S272" s="26">
        <f>L272*1000/D272</f>
        <v>205.4</v>
      </c>
      <c r="T272" s="110">
        <f>L272-J272</f>
        <v>-0.0007999999999999119</v>
      </c>
      <c r="U272" s="110">
        <f>N272-P272</f>
        <v>0.26519999999999994</v>
      </c>
      <c r="V272" s="126">
        <f>O272-M272</f>
        <v>-5.199999999999999</v>
      </c>
    </row>
    <row r="273" spans="1:22" ht="12.75">
      <c r="A273" s="145"/>
      <c r="B273" s="62">
        <v>269</v>
      </c>
      <c r="C273" s="44" t="s">
        <v>479</v>
      </c>
      <c r="D273" s="45">
        <v>24</v>
      </c>
      <c r="E273" s="45">
        <v>1965</v>
      </c>
      <c r="F273" s="58">
        <v>1116.83</v>
      </c>
      <c r="G273" s="58">
        <v>982.04</v>
      </c>
      <c r="H273" s="24">
        <v>5.903</v>
      </c>
      <c r="I273" s="24">
        <f>H273</f>
        <v>5.903</v>
      </c>
      <c r="J273" s="24">
        <v>3.84</v>
      </c>
      <c r="K273" s="24">
        <f>I273-N273</f>
        <v>4.169</v>
      </c>
      <c r="L273" s="24">
        <f>I273-P273</f>
        <v>4.4239999999999995</v>
      </c>
      <c r="M273" s="26">
        <v>34</v>
      </c>
      <c r="N273" s="24">
        <f>M273*0.051</f>
        <v>1.734</v>
      </c>
      <c r="O273" s="26">
        <v>29</v>
      </c>
      <c r="P273" s="24">
        <f>O273*0.051</f>
        <v>1.4789999999999999</v>
      </c>
      <c r="Q273" s="26">
        <f>J273*1000/D273</f>
        <v>160</v>
      </c>
      <c r="R273" s="26">
        <f>K273*1000/D273</f>
        <v>173.70833333333334</v>
      </c>
      <c r="S273" s="26">
        <f>L273*1000/D273</f>
        <v>184.3333333333333</v>
      </c>
      <c r="T273" s="110">
        <f>L273-J273</f>
        <v>0.5839999999999996</v>
      </c>
      <c r="U273" s="110">
        <f>N273-P273</f>
        <v>0.2550000000000001</v>
      </c>
      <c r="V273" s="126">
        <f>O273-M273</f>
        <v>-5</v>
      </c>
    </row>
    <row r="274" spans="1:22" ht="12.75">
      <c r="A274" s="145"/>
      <c r="B274" s="62">
        <v>270</v>
      </c>
      <c r="C274" s="22" t="s">
        <v>676</v>
      </c>
      <c r="D274" s="23">
        <v>9</v>
      </c>
      <c r="E274" s="23">
        <v>1973</v>
      </c>
      <c r="F274" s="25">
        <v>471.43</v>
      </c>
      <c r="G274" s="25">
        <v>471.43</v>
      </c>
      <c r="H274" s="24">
        <v>2.5</v>
      </c>
      <c r="I274" s="24">
        <f>H274</f>
        <v>2.5</v>
      </c>
      <c r="J274" s="24">
        <v>1.838</v>
      </c>
      <c r="K274" s="24">
        <f>I274-N274</f>
        <v>1.582</v>
      </c>
      <c r="L274" s="24">
        <f>I274-P274</f>
        <v>1.8370000000000002</v>
      </c>
      <c r="M274" s="26">
        <v>18</v>
      </c>
      <c r="N274" s="24">
        <f>M274*0.051</f>
        <v>0.9179999999999999</v>
      </c>
      <c r="O274" s="26">
        <v>13</v>
      </c>
      <c r="P274" s="24">
        <f>O274*0.051</f>
        <v>0.6629999999999999</v>
      </c>
      <c r="Q274" s="26">
        <f>J274*1000/D274</f>
        <v>204.22222222222223</v>
      </c>
      <c r="R274" s="26">
        <f>K274*1000/D274</f>
        <v>175.77777777777777</v>
      </c>
      <c r="S274" s="26">
        <f>L274*1000/D274</f>
        <v>204.11111111111114</v>
      </c>
      <c r="T274" s="110">
        <f>L274-J274</f>
        <v>-0.0009999999999998899</v>
      </c>
      <c r="U274" s="110">
        <f>N274-P274</f>
        <v>0.255</v>
      </c>
      <c r="V274" s="126">
        <f>O274-M274</f>
        <v>-5</v>
      </c>
    </row>
    <row r="275" spans="1:22" ht="12.75">
      <c r="A275" s="145"/>
      <c r="B275" s="62">
        <v>271</v>
      </c>
      <c r="C275" s="32" t="s">
        <v>683</v>
      </c>
      <c r="D275" s="23">
        <v>10</v>
      </c>
      <c r="E275" s="23"/>
      <c r="F275" s="25">
        <v>534.19</v>
      </c>
      <c r="G275" s="25">
        <v>534.19</v>
      </c>
      <c r="H275" s="24">
        <v>2.8</v>
      </c>
      <c r="I275" s="24">
        <f>H275</f>
        <v>2.8</v>
      </c>
      <c r="J275" s="24">
        <v>2.087</v>
      </c>
      <c r="K275" s="24">
        <f>I275-N275</f>
        <v>1.7799999999999998</v>
      </c>
      <c r="L275" s="24">
        <f>I275-P275</f>
        <v>2.086</v>
      </c>
      <c r="M275" s="26">
        <v>20</v>
      </c>
      <c r="N275" s="24">
        <f>M275*0.051</f>
        <v>1.02</v>
      </c>
      <c r="O275" s="26">
        <v>14</v>
      </c>
      <c r="P275" s="24">
        <f>O275*0.051</f>
        <v>0.714</v>
      </c>
      <c r="Q275" s="26">
        <f>J275*1000/D275</f>
        <v>208.7</v>
      </c>
      <c r="R275" s="26">
        <f>K275*1000/D275</f>
        <v>177.99999999999997</v>
      </c>
      <c r="S275" s="26">
        <f>L275*1000/D275</f>
        <v>208.6</v>
      </c>
      <c r="T275" s="110">
        <f>L275-J275</f>
        <v>-0.001000000000000334</v>
      </c>
      <c r="U275" s="110">
        <f>N275-P275</f>
        <v>0.30600000000000005</v>
      </c>
      <c r="V275" s="126">
        <f>O275-M275</f>
        <v>-6</v>
      </c>
    </row>
    <row r="276" spans="1:22" ht="12.75">
      <c r="A276" s="145"/>
      <c r="B276" s="62">
        <v>272</v>
      </c>
      <c r="C276" s="22" t="s">
        <v>319</v>
      </c>
      <c r="D276" s="23">
        <v>54</v>
      </c>
      <c r="E276" s="23">
        <v>1979</v>
      </c>
      <c r="F276" s="25">
        <v>3491.99</v>
      </c>
      <c r="G276" s="25">
        <v>3491.99</v>
      </c>
      <c r="H276" s="24">
        <v>17.113995</v>
      </c>
      <c r="I276" s="24">
        <f>H276</f>
        <v>17.113995</v>
      </c>
      <c r="J276" s="24">
        <v>12.109977</v>
      </c>
      <c r="K276" s="24">
        <f>I276-N276</f>
        <v>9.718995</v>
      </c>
      <c r="L276" s="24">
        <f>I276-P276</f>
        <v>10.534994999999999</v>
      </c>
      <c r="M276" s="26">
        <v>145</v>
      </c>
      <c r="N276" s="24">
        <f>M276*0.051</f>
        <v>7.395</v>
      </c>
      <c r="O276" s="26">
        <v>129</v>
      </c>
      <c r="P276" s="24">
        <f>O276*0.051</f>
        <v>6.579</v>
      </c>
      <c r="Q276" s="26">
        <f>J276*1000/D276</f>
        <v>224.25883333333334</v>
      </c>
      <c r="R276" s="26">
        <f>K276*1000/D276</f>
        <v>179.98138888888886</v>
      </c>
      <c r="S276" s="26">
        <f>L276*1000/D276</f>
        <v>195.09249999999997</v>
      </c>
      <c r="T276" s="110">
        <f>L276-J276</f>
        <v>-1.574982000000002</v>
      </c>
      <c r="U276" s="110">
        <f>N276-P276</f>
        <v>0.8159999999999998</v>
      </c>
      <c r="V276" s="126">
        <f>O276-M276</f>
        <v>-16</v>
      </c>
    </row>
    <row r="277" spans="1:22" ht="12.75">
      <c r="A277" s="145"/>
      <c r="B277" s="62">
        <v>273</v>
      </c>
      <c r="C277" s="22" t="s">
        <v>687</v>
      </c>
      <c r="D277" s="23">
        <v>19</v>
      </c>
      <c r="E277" s="23">
        <v>0</v>
      </c>
      <c r="F277" s="25">
        <v>1161.96</v>
      </c>
      <c r="G277" s="25">
        <v>1161.96</v>
      </c>
      <c r="H277" s="24">
        <v>6.3</v>
      </c>
      <c r="I277" s="24">
        <f>H277</f>
        <v>6.3</v>
      </c>
      <c r="J277" s="24">
        <v>4.364</v>
      </c>
      <c r="K277" s="24">
        <f>I277-N277</f>
        <v>3.444</v>
      </c>
      <c r="L277" s="24">
        <f>I277-P277</f>
        <v>4.362</v>
      </c>
      <c r="M277" s="26">
        <v>56</v>
      </c>
      <c r="N277" s="24">
        <f>M277*0.051</f>
        <v>2.856</v>
      </c>
      <c r="O277" s="26">
        <v>38</v>
      </c>
      <c r="P277" s="24">
        <f>O277*0.051</f>
        <v>1.938</v>
      </c>
      <c r="Q277" s="26">
        <f>J277*1000/D277</f>
        <v>229.68421052631578</v>
      </c>
      <c r="R277" s="26">
        <f>K277*1000/D277</f>
        <v>181.26315789473685</v>
      </c>
      <c r="S277" s="26">
        <f>L277*1000/D277</f>
        <v>229.57894736842104</v>
      </c>
      <c r="T277" s="110">
        <f>L277-J277</f>
        <v>-0.0019999999999997797</v>
      </c>
      <c r="U277" s="110">
        <f>N277-P277</f>
        <v>0.9179999999999999</v>
      </c>
      <c r="V277" s="126">
        <f>O277-M277</f>
        <v>-18</v>
      </c>
    </row>
    <row r="278" spans="1:22" ht="12.75">
      <c r="A278" s="145"/>
      <c r="B278" s="62">
        <v>274</v>
      </c>
      <c r="C278" s="29" t="s">
        <v>53</v>
      </c>
      <c r="D278" s="23">
        <v>20</v>
      </c>
      <c r="E278" s="23">
        <v>1979</v>
      </c>
      <c r="F278" s="25">
        <v>1042</v>
      </c>
      <c r="G278" s="25">
        <v>1042</v>
      </c>
      <c r="H278" s="24">
        <v>5.1554</v>
      </c>
      <c r="I278" s="24">
        <f>H278</f>
        <v>5.1554</v>
      </c>
      <c r="J278" s="91">
        <v>3.83802</v>
      </c>
      <c r="K278" s="24">
        <f>I278-N278</f>
        <v>3.6523600000000003</v>
      </c>
      <c r="L278" s="24">
        <f>I278-P278</f>
        <v>3.6523600000000003</v>
      </c>
      <c r="M278" s="95">
        <v>28</v>
      </c>
      <c r="N278" s="24">
        <f>M278*0.05368</f>
        <v>1.50304</v>
      </c>
      <c r="O278" s="95">
        <v>28</v>
      </c>
      <c r="P278" s="24">
        <f>O278*0.05368</f>
        <v>1.50304</v>
      </c>
      <c r="Q278" s="26">
        <f>J278*1000/D278</f>
        <v>191.901</v>
      </c>
      <c r="R278" s="26">
        <f>K278*1000/D278</f>
        <v>182.618</v>
      </c>
      <c r="S278" s="26">
        <f>L278*1000/D278</f>
        <v>182.618</v>
      </c>
      <c r="T278" s="110">
        <f>L278-J278</f>
        <v>-0.18565999999999994</v>
      </c>
      <c r="U278" s="110">
        <f>N278-P278</f>
        <v>0</v>
      </c>
      <c r="V278" s="126">
        <f>O278-M278</f>
        <v>0</v>
      </c>
    </row>
    <row r="279" spans="1:22" ht="12.75">
      <c r="A279" s="145"/>
      <c r="B279" s="62">
        <v>275</v>
      </c>
      <c r="C279" s="22" t="s">
        <v>685</v>
      </c>
      <c r="D279" s="23">
        <v>24</v>
      </c>
      <c r="E279" s="23">
        <v>1991</v>
      </c>
      <c r="F279" s="25">
        <v>1527.39</v>
      </c>
      <c r="G279" s="25">
        <v>1527.39</v>
      </c>
      <c r="H279" s="24">
        <v>7.8</v>
      </c>
      <c r="I279" s="24">
        <f>H279</f>
        <v>7.8</v>
      </c>
      <c r="J279" s="24">
        <v>5.402</v>
      </c>
      <c r="K279" s="24">
        <f>I279-N279</f>
        <v>4.383</v>
      </c>
      <c r="L279" s="24">
        <f>I279-P279</f>
        <v>5.199</v>
      </c>
      <c r="M279" s="26">
        <v>67</v>
      </c>
      <c r="N279" s="24">
        <f>M279*0.051</f>
        <v>3.417</v>
      </c>
      <c r="O279" s="26">
        <v>51</v>
      </c>
      <c r="P279" s="24">
        <f>O279*0.051</f>
        <v>2.601</v>
      </c>
      <c r="Q279" s="26">
        <f>J279*1000/D279</f>
        <v>225.08333333333334</v>
      </c>
      <c r="R279" s="26">
        <f>K279*1000/D279</f>
        <v>182.625</v>
      </c>
      <c r="S279" s="26">
        <f>L279*1000/D279</f>
        <v>216.625</v>
      </c>
      <c r="T279" s="110">
        <f>L279-J279</f>
        <v>-0.2030000000000003</v>
      </c>
      <c r="U279" s="110">
        <f>N279-P279</f>
        <v>0.8159999999999998</v>
      </c>
      <c r="V279" s="126">
        <f>O279-M279</f>
        <v>-16</v>
      </c>
    </row>
    <row r="280" spans="1:22" ht="12.75">
      <c r="A280" s="145"/>
      <c r="B280" s="62">
        <v>276</v>
      </c>
      <c r="C280" s="22" t="s">
        <v>692</v>
      </c>
      <c r="D280" s="23">
        <v>8</v>
      </c>
      <c r="E280" s="23">
        <v>1960</v>
      </c>
      <c r="F280" s="25">
        <v>358.27</v>
      </c>
      <c r="G280" s="25">
        <v>358.27</v>
      </c>
      <c r="H280" s="24">
        <v>2.636</v>
      </c>
      <c r="I280" s="24">
        <f>H280</f>
        <v>2.636</v>
      </c>
      <c r="J280" s="24">
        <v>2.076</v>
      </c>
      <c r="K280" s="24">
        <f>I280-N280</f>
        <v>1.4630000000000003</v>
      </c>
      <c r="L280" s="24">
        <f>I280-P280</f>
        <v>2.075</v>
      </c>
      <c r="M280" s="26">
        <v>23</v>
      </c>
      <c r="N280" s="24">
        <f>M280*0.051</f>
        <v>1.1729999999999998</v>
      </c>
      <c r="O280" s="26">
        <v>11</v>
      </c>
      <c r="P280" s="24">
        <f>O280*0.051</f>
        <v>0.5609999999999999</v>
      </c>
      <c r="Q280" s="26">
        <f>J280*1000/D280</f>
        <v>259.5</v>
      </c>
      <c r="R280" s="26">
        <f>K280*1000/D280</f>
        <v>182.87500000000003</v>
      </c>
      <c r="S280" s="26">
        <f>L280*1000/D280</f>
        <v>259.375</v>
      </c>
      <c r="T280" s="110">
        <f>L280-J280</f>
        <v>-0.0009999999999998899</v>
      </c>
      <c r="U280" s="110">
        <f>N280-P280</f>
        <v>0.6119999999999999</v>
      </c>
      <c r="V280" s="126">
        <f>O280-M280</f>
        <v>-12</v>
      </c>
    </row>
    <row r="281" spans="1:22" ht="12.75">
      <c r="A281" s="145"/>
      <c r="B281" s="62">
        <v>277</v>
      </c>
      <c r="C281" s="22" t="s">
        <v>263</v>
      </c>
      <c r="D281" s="23">
        <v>50</v>
      </c>
      <c r="E281" s="23">
        <v>1972</v>
      </c>
      <c r="F281" s="25">
        <v>2563.1</v>
      </c>
      <c r="G281" s="54">
        <f>F281</f>
        <v>2563.1</v>
      </c>
      <c r="H281" s="24">
        <f>J281+P281</f>
        <v>12.8000008</v>
      </c>
      <c r="I281" s="24">
        <f>H281</f>
        <v>12.8000008</v>
      </c>
      <c r="J281" s="24">
        <v>9.9249</v>
      </c>
      <c r="K281" s="24">
        <f>I281-N281</f>
        <v>9.1790008</v>
      </c>
      <c r="L281" s="24">
        <f>I281-P281</f>
        <v>9.9249</v>
      </c>
      <c r="M281" s="26">
        <v>71</v>
      </c>
      <c r="N281" s="24">
        <f>M281*0.051</f>
        <v>3.6209999999999996</v>
      </c>
      <c r="O281" s="26">
        <v>53.56</v>
      </c>
      <c r="P281" s="24">
        <f>O281*0.05368</f>
        <v>2.8751008000000002</v>
      </c>
      <c r="Q281" s="26">
        <f>J281*1000/D281</f>
        <v>198.498</v>
      </c>
      <c r="R281" s="26">
        <f>K281*1000/D281</f>
        <v>183.58001600000003</v>
      </c>
      <c r="S281" s="26">
        <f>L281*1000/D281</f>
        <v>198.498</v>
      </c>
      <c r="T281" s="110">
        <f>L281-J281</f>
        <v>0</v>
      </c>
      <c r="U281" s="110">
        <f>N281-P281</f>
        <v>0.7458991999999993</v>
      </c>
      <c r="V281" s="126">
        <f>O281-M281</f>
        <v>-17.439999999999998</v>
      </c>
    </row>
    <row r="282" spans="1:22" ht="12.75">
      <c r="A282" s="145"/>
      <c r="B282" s="62">
        <v>278</v>
      </c>
      <c r="C282" s="29" t="s">
        <v>297</v>
      </c>
      <c r="D282" s="23">
        <v>54</v>
      </c>
      <c r="E282" s="23">
        <v>1982</v>
      </c>
      <c r="F282" s="25">
        <v>3507.8</v>
      </c>
      <c r="G282" s="25">
        <f>F282</f>
        <v>3507.8</v>
      </c>
      <c r="H282" s="24">
        <v>18.38</v>
      </c>
      <c r="I282" s="24">
        <f>H282</f>
        <v>18.38</v>
      </c>
      <c r="J282" s="24">
        <v>12.96</v>
      </c>
      <c r="K282" s="24">
        <f>I282-N282</f>
        <v>10.016</v>
      </c>
      <c r="L282" s="24">
        <f>I282-P282</f>
        <v>9.046451</v>
      </c>
      <c r="M282" s="26">
        <v>164</v>
      </c>
      <c r="N282" s="24">
        <f>M282*0.051</f>
        <v>8.363999999999999</v>
      </c>
      <c r="O282" s="26">
        <v>164.7</v>
      </c>
      <c r="P282" s="24">
        <f>O282*0.05667</f>
        <v>9.333549</v>
      </c>
      <c r="Q282" s="26">
        <f>J282*1000/D282</f>
        <v>240</v>
      </c>
      <c r="R282" s="26">
        <f>K282*1000/D282</f>
        <v>185.4814814814815</v>
      </c>
      <c r="S282" s="26">
        <f>L282*1000/D282</f>
        <v>167.52687037037035</v>
      </c>
      <c r="T282" s="110">
        <f>L282-J282</f>
        <v>-3.9135490000000015</v>
      </c>
      <c r="U282" s="110">
        <f>N282-P282</f>
        <v>-0.9695490000000007</v>
      </c>
      <c r="V282" s="126">
        <f>1.11*O282-M282</f>
        <v>18.817000000000007</v>
      </c>
    </row>
    <row r="283" spans="1:22" ht="12.75">
      <c r="A283" s="145"/>
      <c r="B283" s="62">
        <v>279</v>
      </c>
      <c r="C283" s="22" t="s">
        <v>681</v>
      </c>
      <c r="D283" s="23">
        <v>22</v>
      </c>
      <c r="E283" s="23">
        <v>1977</v>
      </c>
      <c r="F283" s="25">
        <v>1194.41</v>
      </c>
      <c r="G283" s="25">
        <v>1194.41</v>
      </c>
      <c r="H283" s="24">
        <v>6.326</v>
      </c>
      <c r="I283" s="24">
        <f>H283</f>
        <v>6.326</v>
      </c>
      <c r="J283" s="24">
        <v>4.555</v>
      </c>
      <c r="K283" s="24">
        <f>I283-N283</f>
        <v>4.082</v>
      </c>
      <c r="L283" s="24">
        <f>I283-P283</f>
        <v>4.55324</v>
      </c>
      <c r="M283" s="26">
        <v>44</v>
      </c>
      <c r="N283" s="24">
        <f>M283*0.051</f>
        <v>2.2439999999999998</v>
      </c>
      <c r="O283" s="26">
        <v>34.76</v>
      </c>
      <c r="P283" s="24">
        <f>O283*0.051</f>
        <v>1.77276</v>
      </c>
      <c r="Q283" s="26">
        <f>J283*1000/D283</f>
        <v>207.04545454545453</v>
      </c>
      <c r="R283" s="26">
        <f>K283*1000/D283</f>
        <v>185.54545454545453</v>
      </c>
      <c r="S283" s="26">
        <f>L283*1000/D283</f>
        <v>206.96545454545455</v>
      </c>
      <c r="T283" s="110">
        <f>L283-J283</f>
        <v>-0.0017599999999999838</v>
      </c>
      <c r="U283" s="110">
        <f>N283-P283</f>
        <v>0.4712399999999999</v>
      </c>
      <c r="V283" s="126">
        <f>O283-M283</f>
        <v>-9.240000000000002</v>
      </c>
    </row>
    <row r="284" spans="1:22" ht="12.75">
      <c r="A284" s="145"/>
      <c r="B284" s="62">
        <v>280</v>
      </c>
      <c r="C284" s="29" t="s">
        <v>307</v>
      </c>
      <c r="D284" s="23">
        <v>54</v>
      </c>
      <c r="E284" s="23">
        <v>1982</v>
      </c>
      <c r="F284" s="25">
        <v>3574.7</v>
      </c>
      <c r="G284" s="25">
        <f>F284</f>
        <v>3574.7</v>
      </c>
      <c r="H284" s="24">
        <v>16.84</v>
      </c>
      <c r="I284" s="24">
        <f>H284</f>
        <v>16.84</v>
      </c>
      <c r="J284" s="24">
        <v>12.78</v>
      </c>
      <c r="K284" s="24">
        <f>I284-N284</f>
        <v>10.159</v>
      </c>
      <c r="L284" s="24">
        <f>I284-P284</f>
        <v>9.886591</v>
      </c>
      <c r="M284" s="26">
        <v>131</v>
      </c>
      <c r="N284" s="24">
        <f>M284*0.051</f>
        <v>6.680999999999999</v>
      </c>
      <c r="O284" s="26">
        <v>122.7</v>
      </c>
      <c r="P284" s="24">
        <f>O284*0.05667</f>
        <v>6.953409</v>
      </c>
      <c r="Q284" s="26">
        <f>J284*1000/D284</f>
        <v>236.66666666666666</v>
      </c>
      <c r="R284" s="26">
        <f>K284*1000/D284</f>
        <v>188.12962962962962</v>
      </c>
      <c r="S284" s="26">
        <f>L284*1000/D284</f>
        <v>183.0850185185185</v>
      </c>
      <c r="T284" s="110">
        <f>L284-J284</f>
        <v>-2.893409</v>
      </c>
      <c r="U284" s="110">
        <f>N284-P284</f>
        <v>-0.27240900000000057</v>
      </c>
      <c r="V284" s="126">
        <f>1.11*O284-M284</f>
        <v>5.197000000000003</v>
      </c>
    </row>
    <row r="285" spans="1:22" ht="12.75">
      <c r="A285" s="145"/>
      <c r="B285" s="62">
        <v>281</v>
      </c>
      <c r="C285" s="22" t="s">
        <v>678</v>
      </c>
      <c r="D285" s="23">
        <v>18</v>
      </c>
      <c r="E285" s="23"/>
      <c r="F285" s="25">
        <v>1127.88</v>
      </c>
      <c r="G285" s="25">
        <v>1127.88</v>
      </c>
      <c r="H285" s="24">
        <v>5.445</v>
      </c>
      <c r="I285" s="24">
        <f>H285</f>
        <v>5.445</v>
      </c>
      <c r="J285" s="24">
        <v>3.703</v>
      </c>
      <c r="K285" s="24">
        <f>I285-N285</f>
        <v>3.4050000000000002</v>
      </c>
      <c r="L285" s="24">
        <f>I285-P285</f>
        <v>3.7008</v>
      </c>
      <c r="M285" s="26">
        <v>40</v>
      </c>
      <c r="N285" s="24">
        <f>M285*0.051</f>
        <v>2.04</v>
      </c>
      <c r="O285" s="26">
        <v>34.2</v>
      </c>
      <c r="P285" s="24">
        <f>O285*0.051</f>
        <v>1.7442</v>
      </c>
      <c r="Q285" s="26">
        <f>J285*1000/D285</f>
        <v>205.72222222222223</v>
      </c>
      <c r="R285" s="26">
        <f>K285*1000/D285</f>
        <v>189.16666666666669</v>
      </c>
      <c r="S285" s="26">
        <f>L285*1000/D285</f>
        <v>205.60000000000002</v>
      </c>
      <c r="T285" s="110">
        <f>L285-J285</f>
        <v>-0.0021999999999997577</v>
      </c>
      <c r="U285" s="110">
        <f>N285-P285</f>
        <v>0.29580000000000006</v>
      </c>
      <c r="V285" s="126">
        <f>O285-M285</f>
        <v>-5.799999999999997</v>
      </c>
    </row>
    <row r="286" spans="1:22" ht="12.75">
      <c r="A286" s="145"/>
      <c r="B286" s="62">
        <v>282</v>
      </c>
      <c r="C286" s="29" t="s">
        <v>42</v>
      </c>
      <c r="D286" s="23">
        <v>38</v>
      </c>
      <c r="E286" s="23">
        <v>1985</v>
      </c>
      <c r="F286" s="25">
        <v>3829</v>
      </c>
      <c r="G286" s="25">
        <v>3829</v>
      </c>
      <c r="H286" s="24">
        <v>11.394</v>
      </c>
      <c r="I286" s="24">
        <f>+H286</f>
        <v>11.394</v>
      </c>
      <c r="J286" s="318">
        <v>7.449976</v>
      </c>
      <c r="K286" s="24">
        <f>I286-N286</f>
        <v>7.2069600000000005</v>
      </c>
      <c r="L286" s="24">
        <f>I286-P286</f>
        <v>7.44852</v>
      </c>
      <c r="M286" s="343">
        <v>78</v>
      </c>
      <c r="N286" s="24">
        <f>M286*0.05368</f>
        <v>4.18704</v>
      </c>
      <c r="O286" s="343">
        <v>73.5</v>
      </c>
      <c r="P286" s="24">
        <f>O286*0.05368</f>
        <v>3.94548</v>
      </c>
      <c r="Q286" s="26">
        <f>J286*1000/D286</f>
        <v>196.05200000000002</v>
      </c>
      <c r="R286" s="26">
        <f>K286*1000/D286</f>
        <v>189.65684210526317</v>
      </c>
      <c r="S286" s="26">
        <f>L286*1000/D286</f>
        <v>196.01368421052632</v>
      </c>
      <c r="T286" s="110">
        <f>L286-J286</f>
        <v>-0.0014560000000001239</v>
      </c>
      <c r="U286" s="110">
        <f>N286-P286</f>
        <v>0.24155999999999977</v>
      </c>
      <c r="V286" s="126">
        <f>O286-M286</f>
        <v>-4.5</v>
      </c>
    </row>
    <row r="287" spans="1:22" ht="12.75">
      <c r="A287" s="145"/>
      <c r="B287" s="62">
        <v>283</v>
      </c>
      <c r="C287" s="22" t="s">
        <v>680</v>
      </c>
      <c r="D287" s="23">
        <v>51</v>
      </c>
      <c r="E287" s="23"/>
      <c r="F287" s="25"/>
      <c r="G287" s="25"/>
      <c r="H287" s="24">
        <v>14.018</v>
      </c>
      <c r="I287" s="24">
        <f>H287</f>
        <v>14.018</v>
      </c>
      <c r="J287" s="24">
        <v>10.541</v>
      </c>
      <c r="K287" s="24">
        <f>I287-N287</f>
        <v>10.040000000000001</v>
      </c>
      <c r="L287" s="24">
        <f>I287-P287</f>
        <v>10.53674</v>
      </c>
      <c r="M287" s="26">
        <v>78</v>
      </c>
      <c r="N287" s="24">
        <f>M287*0.051</f>
        <v>3.9779999999999998</v>
      </c>
      <c r="O287" s="26">
        <v>68.26</v>
      </c>
      <c r="P287" s="24">
        <f>O287*0.051</f>
        <v>3.4812600000000002</v>
      </c>
      <c r="Q287" s="26">
        <f>J287*1000/D287</f>
        <v>206.68627450980392</v>
      </c>
      <c r="R287" s="26">
        <f>K287*1000/D287</f>
        <v>196.86274509803926</v>
      </c>
      <c r="S287" s="26">
        <f>L287*1000/D287</f>
        <v>206.6027450980392</v>
      </c>
      <c r="T287" s="110">
        <f>L287-J287</f>
        <v>-0.004260000000000375</v>
      </c>
      <c r="U287" s="110">
        <f>N287-P287</f>
        <v>0.4967399999999995</v>
      </c>
      <c r="V287" s="126">
        <f>O287-M287</f>
        <v>-9.739999999999995</v>
      </c>
    </row>
    <row r="288" spans="1:22" ht="12.75">
      <c r="A288" s="145"/>
      <c r="B288" s="62">
        <v>284</v>
      </c>
      <c r="C288" s="22" t="s">
        <v>385</v>
      </c>
      <c r="D288" s="23">
        <v>44</v>
      </c>
      <c r="E288" s="23">
        <v>1970</v>
      </c>
      <c r="F288" s="25">
        <v>2311.1</v>
      </c>
      <c r="G288" s="54">
        <f>F288</f>
        <v>2311.1</v>
      </c>
      <c r="H288" s="24">
        <f>J288+P288</f>
        <v>12.1000176</v>
      </c>
      <c r="I288" s="24">
        <f>H288</f>
        <v>12.1000176</v>
      </c>
      <c r="J288" s="24">
        <v>8.910352</v>
      </c>
      <c r="K288" s="24">
        <f>I288-N288</f>
        <v>8.6830176</v>
      </c>
      <c r="L288" s="24">
        <f>I288-P288</f>
        <v>8.910352</v>
      </c>
      <c r="M288" s="26">
        <v>67</v>
      </c>
      <c r="N288" s="24">
        <f>M288*0.051</f>
        <v>3.417</v>
      </c>
      <c r="O288" s="26">
        <v>59.42</v>
      </c>
      <c r="P288" s="24">
        <f>O288*0.05368</f>
        <v>3.1896656</v>
      </c>
      <c r="Q288" s="26">
        <f>J288*1000/D288</f>
        <v>202.50799999999998</v>
      </c>
      <c r="R288" s="26">
        <f>K288*1000/D288</f>
        <v>197.34130909090908</v>
      </c>
      <c r="S288" s="26">
        <f>L288*1000/D288</f>
        <v>202.50799999999998</v>
      </c>
      <c r="T288" s="110">
        <f>L288-J288</f>
        <v>0</v>
      </c>
      <c r="U288" s="110">
        <f>N288-P288</f>
        <v>0.22733439999999971</v>
      </c>
      <c r="V288" s="126">
        <f>O288-M288</f>
        <v>-7.579999999999998</v>
      </c>
    </row>
    <row r="289" spans="1:22" ht="12.75">
      <c r="A289" s="145"/>
      <c r="B289" s="62">
        <v>285</v>
      </c>
      <c r="C289" s="29" t="s">
        <v>246</v>
      </c>
      <c r="D289" s="23">
        <v>54</v>
      </c>
      <c r="E289" s="23">
        <v>1980</v>
      </c>
      <c r="F289" s="25">
        <v>3558.84</v>
      </c>
      <c r="G289" s="25">
        <v>3558.84</v>
      </c>
      <c r="H289" s="24">
        <v>14.9092</v>
      </c>
      <c r="I289" s="24">
        <f>H289</f>
        <v>14.9092</v>
      </c>
      <c r="J289" s="24">
        <v>12.42</v>
      </c>
      <c r="K289" s="24">
        <f>I289-N289</f>
        <v>10.676200000000001</v>
      </c>
      <c r="L289" s="24">
        <f>I289-P289</f>
        <v>10.676200000000001</v>
      </c>
      <c r="M289" s="26">
        <v>83</v>
      </c>
      <c r="N289" s="24">
        <f>M289*0.051</f>
        <v>4.233</v>
      </c>
      <c r="O289" s="26">
        <v>83</v>
      </c>
      <c r="P289" s="24">
        <f>O289*0.051</f>
        <v>4.233</v>
      </c>
      <c r="Q289" s="26">
        <f>J289*1000/D289</f>
        <v>230</v>
      </c>
      <c r="R289" s="26">
        <f>K289*1000/D289</f>
        <v>197.70740740740743</v>
      </c>
      <c r="S289" s="26">
        <f>L289*1000/D289</f>
        <v>197.70740740740743</v>
      </c>
      <c r="T289" s="110">
        <f>L289-J289</f>
        <v>-1.7437999999999985</v>
      </c>
      <c r="U289" s="110">
        <f>N289-P289</f>
        <v>0</v>
      </c>
      <c r="V289" s="126">
        <f>O289-M289</f>
        <v>0</v>
      </c>
    </row>
    <row r="290" spans="1:22" ht="12.75">
      <c r="A290" s="145"/>
      <c r="B290" s="62">
        <v>286</v>
      </c>
      <c r="C290" s="22" t="s">
        <v>682</v>
      </c>
      <c r="D290" s="23">
        <v>36</v>
      </c>
      <c r="E290" s="23">
        <v>1967</v>
      </c>
      <c r="F290" s="25">
        <v>1498.87</v>
      </c>
      <c r="G290" s="25">
        <v>1498.87</v>
      </c>
      <c r="H290" s="24">
        <v>10.8</v>
      </c>
      <c r="I290" s="24">
        <f>H290</f>
        <v>10.8</v>
      </c>
      <c r="J290" s="24">
        <v>7.489</v>
      </c>
      <c r="K290" s="24">
        <f>I290-N290</f>
        <v>7.23</v>
      </c>
      <c r="L290" s="24">
        <f>I290-P290</f>
        <v>7.485000000000001</v>
      </c>
      <c r="M290" s="26">
        <v>70</v>
      </c>
      <c r="N290" s="24">
        <f>M290*0.051</f>
        <v>3.57</v>
      </c>
      <c r="O290" s="26">
        <v>65</v>
      </c>
      <c r="P290" s="24">
        <f>O290*0.051</f>
        <v>3.315</v>
      </c>
      <c r="Q290" s="26">
        <f>J290*1000/D290</f>
        <v>208.02777777777777</v>
      </c>
      <c r="R290" s="26">
        <f>K290*1000/D290</f>
        <v>200.83333333333334</v>
      </c>
      <c r="S290" s="26">
        <f>L290*1000/D290</f>
        <v>207.91666666666669</v>
      </c>
      <c r="T290" s="110">
        <f>L290-J290</f>
        <v>-0.003999999999998671</v>
      </c>
      <c r="U290" s="110">
        <f>N290-P290</f>
        <v>0.2549999999999999</v>
      </c>
      <c r="V290" s="126">
        <f>O290-M290</f>
        <v>-5</v>
      </c>
    </row>
    <row r="291" spans="1:22" ht="12.75">
      <c r="A291" s="145"/>
      <c r="B291" s="62">
        <v>287</v>
      </c>
      <c r="C291" s="29" t="s">
        <v>310</v>
      </c>
      <c r="D291" s="23">
        <v>48</v>
      </c>
      <c r="E291" s="23">
        <v>1993</v>
      </c>
      <c r="F291" s="25">
        <v>3890.9</v>
      </c>
      <c r="G291" s="25">
        <f>F291</f>
        <v>3890.9</v>
      </c>
      <c r="H291" s="24">
        <v>17.38</v>
      </c>
      <c r="I291" s="24">
        <f>H291</f>
        <v>17.38</v>
      </c>
      <c r="J291" s="24">
        <v>11.44</v>
      </c>
      <c r="K291" s="24">
        <f>I291-N291</f>
        <v>9.73</v>
      </c>
      <c r="L291" s="24">
        <f>I291-P291</f>
        <v>8.675488</v>
      </c>
      <c r="M291" s="26">
        <v>150</v>
      </c>
      <c r="N291" s="24">
        <f>M291*0.051</f>
        <v>7.6499999999999995</v>
      </c>
      <c r="O291" s="26">
        <v>153.6</v>
      </c>
      <c r="P291" s="24">
        <f>O291*0.05667</f>
        <v>8.704512</v>
      </c>
      <c r="Q291" s="26">
        <f>J291*1000/D291</f>
        <v>238.33333333333334</v>
      </c>
      <c r="R291" s="26">
        <f>K291*1000/D291</f>
        <v>202.70833333333334</v>
      </c>
      <c r="S291" s="26">
        <f>L291*1000/D291</f>
        <v>180.73933333333332</v>
      </c>
      <c r="T291" s="110">
        <f>L291-J291</f>
        <v>-2.764512</v>
      </c>
      <c r="U291" s="110">
        <f>N291-P291</f>
        <v>-1.054512</v>
      </c>
      <c r="V291" s="126">
        <f>1.11*O291-M291</f>
        <v>20.49600000000001</v>
      </c>
    </row>
    <row r="292" spans="1:22" ht="12.75">
      <c r="A292" s="145"/>
      <c r="B292" s="62">
        <v>288</v>
      </c>
      <c r="C292" s="44" t="s">
        <v>342</v>
      </c>
      <c r="D292" s="45">
        <v>32</v>
      </c>
      <c r="E292" s="45">
        <v>1977</v>
      </c>
      <c r="F292" s="58">
        <v>1794.45</v>
      </c>
      <c r="G292" s="58">
        <v>1794.45</v>
      </c>
      <c r="H292" s="24">
        <v>8.89</v>
      </c>
      <c r="I292" s="24">
        <f>H292</f>
        <v>8.89</v>
      </c>
      <c r="J292" s="24">
        <v>7.04</v>
      </c>
      <c r="K292" s="24">
        <f>I292-N292</f>
        <v>6.697000000000001</v>
      </c>
      <c r="L292" s="24">
        <f>I292-P292</f>
        <v>6.736270000000001</v>
      </c>
      <c r="M292" s="26">
        <v>43</v>
      </c>
      <c r="N292" s="24">
        <f>M292*0.051</f>
        <v>2.193</v>
      </c>
      <c r="O292" s="26">
        <v>42.23</v>
      </c>
      <c r="P292" s="24">
        <f>O292*0.051</f>
        <v>2.15373</v>
      </c>
      <c r="Q292" s="26">
        <f>J292*1000/D292</f>
        <v>220</v>
      </c>
      <c r="R292" s="26">
        <f>K292*1000/D292</f>
        <v>209.28125000000003</v>
      </c>
      <c r="S292" s="26">
        <f>L292*1000/D292</f>
        <v>210.50843750000004</v>
      </c>
      <c r="T292" s="110">
        <f>L292-J292</f>
        <v>-0.30372999999999895</v>
      </c>
      <c r="U292" s="110">
        <f>N292-P292</f>
        <v>0.03927000000000014</v>
      </c>
      <c r="V292" s="126">
        <f>O292-M292</f>
        <v>-0.7700000000000031</v>
      </c>
    </row>
    <row r="293" spans="1:22" ht="12.75">
      <c r="A293" s="145"/>
      <c r="B293" s="62">
        <v>289</v>
      </c>
      <c r="C293" s="22" t="s">
        <v>233</v>
      </c>
      <c r="D293" s="23">
        <v>22</v>
      </c>
      <c r="E293" s="23">
        <v>1987</v>
      </c>
      <c r="F293" s="25">
        <v>1206.54</v>
      </c>
      <c r="G293" s="54">
        <f>F293</f>
        <v>1206.54</v>
      </c>
      <c r="H293" s="24">
        <f>J293+P293</f>
        <v>6.76801</v>
      </c>
      <c r="I293" s="24">
        <f>H293</f>
        <v>6.76801</v>
      </c>
      <c r="J293" s="24">
        <v>4.792586</v>
      </c>
      <c r="K293" s="24">
        <f>I293-N293</f>
        <v>4.626010000000001</v>
      </c>
      <c r="L293" s="24">
        <f>I293-P293</f>
        <v>4.792586</v>
      </c>
      <c r="M293" s="26">
        <v>42</v>
      </c>
      <c r="N293" s="24">
        <f>M293*0.051</f>
        <v>2.142</v>
      </c>
      <c r="O293" s="26">
        <v>36.8</v>
      </c>
      <c r="P293" s="24">
        <f>O293*0.05368</f>
        <v>1.9754239999999998</v>
      </c>
      <c r="Q293" s="26">
        <f>J293*1000/D293</f>
        <v>217.8448181818182</v>
      </c>
      <c r="R293" s="26">
        <f>K293*1000/D293</f>
        <v>210.27318181818188</v>
      </c>
      <c r="S293" s="26">
        <f>L293*1000/D293</f>
        <v>217.8448181818182</v>
      </c>
      <c r="T293" s="110">
        <f>L293-J293</f>
        <v>0</v>
      </c>
      <c r="U293" s="110">
        <f>N293-P293</f>
        <v>0.16657600000000006</v>
      </c>
      <c r="V293" s="126">
        <f>O293-M293</f>
        <v>-5.200000000000003</v>
      </c>
    </row>
    <row r="294" spans="1:22" ht="12.75">
      <c r="A294" s="145"/>
      <c r="B294" s="62">
        <v>290</v>
      </c>
      <c r="C294" s="29" t="s">
        <v>308</v>
      </c>
      <c r="D294" s="31">
        <v>55</v>
      </c>
      <c r="E294" s="31">
        <v>1979</v>
      </c>
      <c r="F294" s="54">
        <v>3519.9</v>
      </c>
      <c r="G294" s="25">
        <f>F294</f>
        <v>3519.9</v>
      </c>
      <c r="H294" s="24">
        <v>18.96</v>
      </c>
      <c r="I294" s="24">
        <f>H294</f>
        <v>18.96</v>
      </c>
      <c r="J294" s="59">
        <v>12.78</v>
      </c>
      <c r="K294" s="24">
        <f>I294-N294</f>
        <v>11.769000000000002</v>
      </c>
      <c r="L294" s="24">
        <f>I294-P294</f>
        <v>10.397163</v>
      </c>
      <c r="M294" s="26">
        <v>141</v>
      </c>
      <c r="N294" s="24">
        <f>M294*0.051</f>
        <v>7.191</v>
      </c>
      <c r="O294" s="26">
        <v>151.1</v>
      </c>
      <c r="P294" s="24">
        <f>O294*0.05667</f>
        <v>8.562837</v>
      </c>
      <c r="Q294" s="26">
        <f>J294*1000/D294</f>
        <v>232.36363636363637</v>
      </c>
      <c r="R294" s="26">
        <f>K294*1000/D294</f>
        <v>213.98181818181823</v>
      </c>
      <c r="S294" s="26">
        <f>L294*1000/D294</f>
        <v>189.0393272727273</v>
      </c>
      <c r="T294" s="110">
        <f>L294-J294</f>
        <v>-2.3828369999999985</v>
      </c>
      <c r="U294" s="110">
        <f>N294-P294</f>
        <v>-1.3718370000000002</v>
      </c>
      <c r="V294" s="126">
        <f>1.11*O294-M294</f>
        <v>26.721000000000004</v>
      </c>
    </row>
    <row r="295" spans="1:22" ht="12.75">
      <c r="A295" s="145"/>
      <c r="B295" s="62">
        <v>291</v>
      </c>
      <c r="C295" s="22" t="s">
        <v>688</v>
      </c>
      <c r="D295" s="23">
        <v>41</v>
      </c>
      <c r="E295" s="23">
        <v>1979</v>
      </c>
      <c r="F295" s="25">
        <v>2217.69</v>
      </c>
      <c r="G295" s="25">
        <v>2217.69</v>
      </c>
      <c r="H295" s="24">
        <v>12.3</v>
      </c>
      <c r="I295" s="24">
        <f>H295</f>
        <v>12.3</v>
      </c>
      <c r="J295" s="24">
        <v>9.448</v>
      </c>
      <c r="K295" s="24">
        <f>I295-N295</f>
        <v>8.883000000000001</v>
      </c>
      <c r="L295" s="24">
        <f>I295-P295</f>
        <v>9.444</v>
      </c>
      <c r="M295" s="26">
        <v>67</v>
      </c>
      <c r="N295" s="24">
        <f>M295*0.051</f>
        <v>3.417</v>
      </c>
      <c r="O295" s="26">
        <v>56</v>
      </c>
      <c r="P295" s="24">
        <f>O295*0.051</f>
        <v>2.856</v>
      </c>
      <c r="Q295" s="26">
        <f>J295*1000/D295</f>
        <v>230.4390243902439</v>
      </c>
      <c r="R295" s="26">
        <f>K295*1000/D295</f>
        <v>216.65853658536585</v>
      </c>
      <c r="S295" s="26">
        <f>L295*1000/D295</f>
        <v>230.34146341463415</v>
      </c>
      <c r="T295" s="110">
        <f>L295-J295</f>
        <v>-0.0039999999999995595</v>
      </c>
      <c r="U295" s="110">
        <f>N295-P295</f>
        <v>0.5609999999999999</v>
      </c>
      <c r="V295" s="126">
        <f>O295-M295</f>
        <v>-11</v>
      </c>
    </row>
    <row r="296" spans="1:22" ht="12.75">
      <c r="A296" s="145"/>
      <c r="B296" s="62">
        <v>292</v>
      </c>
      <c r="C296" s="29" t="s">
        <v>313</v>
      </c>
      <c r="D296" s="23">
        <v>54</v>
      </c>
      <c r="E296" s="23">
        <v>1980</v>
      </c>
      <c r="F296" s="25">
        <v>3508.9</v>
      </c>
      <c r="G296" s="25">
        <f>F296</f>
        <v>3508.9</v>
      </c>
      <c r="H296" s="24">
        <v>17.31</v>
      </c>
      <c r="I296" s="24">
        <f>H296</f>
        <v>17.31</v>
      </c>
      <c r="J296" s="24">
        <v>12.78</v>
      </c>
      <c r="K296" s="24">
        <f>I296-N296</f>
        <v>11.7</v>
      </c>
      <c r="L296" s="24">
        <f>I296-P296</f>
        <v>11.535326999999999</v>
      </c>
      <c r="M296" s="26">
        <v>110</v>
      </c>
      <c r="N296" s="24">
        <f>M296*0.051</f>
        <v>5.609999999999999</v>
      </c>
      <c r="O296" s="26">
        <v>101.9</v>
      </c>
      <c r="P296" s="24">
        <f>O296*0.05667</f>
        <v>5.774673</v>
      </c>
      <c r="Q296" s="26">
        <f>J296*1000/D296</f>
        <v>236.66666666666666</v>
      </c>
      <c r="R296" s="26">
        <f>K296*1000/D296</f>
        <v>216.66666666666666</v>
      </c>
      <c r="S296" s="26">
        <f>L296*1000/D296</f>
        <v>213.61716666666666</v>
      </c>
      <c r="T296" s="110">
        <f>L296-J296</f>
        <v>-1.2446730000000006</v>
      </c>
      <c r="U296" s="110">
        <f>N296-P296</f>
        <v>-0.1646730000000005</v>
      </c>
      <c r="V296" s="126">
        <f>1.11*O296-M296</f>
        <v>3.109000000000023</v>
      </c>
    </row>
    <row r="297" spans="1:22" ht="12.75">
      <c r="A297" s="145"/>
      <c r="B297" s="62">
        <v>293</v>
      </c>
      <c r="C297" s="29" t="s">
        <v>298</v>
      </c>
      <c r="D297" s="23">
        <v>84</v>
      </c>
      <c r="E297" s="31">
        <v>1980</v>
      </c>
      <c r="F297" s="54">
        <v>4931</v>
      </c>
      <c r="G297" s="25">
        <f>F297</f>
        <v>4931</v>
      </c>
      <c r="H297" s="24">
        <v>28.41</v>
      </c>
      <c r="I297" s="24">
        <f>H297</f>
        <v>28.41</v>
      </c>
      <c r="J297" s="59">
        <v>19.44</v>
      </c>
      <c r="K297" s="24">
        <f>I297-N297</f>
        <v>18.21</v>
      </c>
      <c r="L297" s="24">
        <f>I297-P297</f>
        <v>16.582971</v>
      </c>
      <c r="M297" s="26">
        <v>200</v>
      </c>
      <c r="N297" s="24">
        <f>M297*0.051</f>
        <v>10.2</v>
      </c>
      <c r="O297" s="26">
        <v>208.7</v>
      </c>
      <c r="P297" s="24">
        <f>O297*0.05667</f>
        <v>11.827029</v>
      </c>
      <c r="Q297" s="26">
        <f>J297*1000/D297</f>
        <v>231.42857142857142</v>
      </c>
      <c r="R297" s="26">
        <f>K297*1000/D297</f>
        <v>216.78571428571428</v>
      </c>
      <c r="S297" s="26">
        <f>L297*1000/D297</f>
        <v>197.41632142857145</v>
      </c>
      <c r="T297" s="110">
        <f>L297-J297</f>
        <v>-2.8570290000000007</v>
      </c>
      <c r="U297" s="110">
        <f>N297-P297</f>
        <v>-1.6270290000000003</v>
      </c>
      <c r="V297" s="126">
        <f>1.11*O297-M297</f>
        <v>31.65700000000001</v>
      </c>
    </row>
    <row r="298" spans="1:22" ht="12.75">
      <c r="A298" s="145"/>
      <c r="B298" s="62">
        <v>294</v>
      </c>
      <c r="C298" s="22" t="s">
        <v>231</v>
      </c>
      <c r="D298" s="23">
        <v>44</v>
      </c>
      <c r="E298" s="23">
        <v>1968</v>
      </c>
      <c r="F298" s="25">
        <v>2515.7</v>
      </c>
      <c r="G298" s="54">
        <f>F298</f>
        <v>2515.7</v>
      </c>
      <c r="H298" s="24">
        <f>J298+P298</f>
        <v>13.3329846</v>
      </c>
      <c r="I298" s="24">
        <f>H298</f>
        <v>13.3329846</v>
      </c>
      <c r="J298" s="24">
        <v>10.221155</v>
      </c>
      <c r="K298" s="24">
        <f>I298-N298</f>
        <v>9.8649846</v>
      </c>
      <c r="L298" s="24">
        <f>I298-P298</f>
        <v>10.221155</v>
      </c>
      <c r="M298" s="26">
        <v>68</v>
      </c>
      <c r="N298" s="24">
        <f>M298*0.051</f>
        <v>3.468</v>
      </c>
      <c r="O298" s="26">
        <v>57.97</v>
      </c>
      <c r="P298" s="24">
        <f>O298*0.05368</f>
        <v>3.1118295999999996</v>
      </c>
      <c r="Q298" s="26">
        <f>J298*1000/D298</f>
        <v>232.29897727272726</v>
      </c>
      <c r="R298" s="26">
        <f>K298*1000/D298</f>
        <v>224.20419545454544</v>
      </c>
      <c r="S298" s="26">
        <f>L298*1000/D298</f>
        <v>232.29897727272726</v>
      </c>
      <c r="T298" s="110">
        <f>L298-J298</f>
        <v>0</v>
      </c>
      <c r="U298" s="110">
        <f>N298-P298</f>
        <v>0.35617040000000033</v>
      </c>
      <c r="V298" s="126">
        <f>O298-M298</f>
        <v>-10.030000000000001</v>
      </c>
    </row>
    <row r="299" spans="1:22" ht="13.5" thickBot="1">
      <c r="A299" s="146"/>
      <c r="B299" s="99">
        <v>295</v>
      </c>
      <c r="C299" s="87" t="s">
        <v>691</v>
      </c>
      <c r="D299" s="82">
        <v>8</v>
      </c>
      <c r="E299" s="82">
        <v>1951</v>
      </c>
      <c r="F299" s="100">
        <v>300.96</v>
      </c>
      <c r="G299" s="100">
        <v>300.96</v>
      </c>
      <c r="H299" s="84">
        <v>2.7</v>
      </c>
      <c r="I299" s="84">
        <f>H299</f>
        <v>2.7</v>
      </c>
      <c r="J299" s="84">
        <v>2.06</v>
      </c>
      <c r="K299" s="84">
        <f>I299-N299</f>
        <v>1.8840000000000003</v>
      </c>
      <c r="L299" s="84">
        <f>I299-P299</f>
        <v>2.0594400000000004</v>
      </c>
      <c r="M299" s="83">
        <v>16</v>
      </c>
      <c r="N299" s="84">
        <f>M299*0.051</f>
        <v>0.816</v>
      </c>
      <c r="O299" s="83">
        <v>12.56</v>
      </c>
      <c r="P299" s="84">
        <f>O299*0.051</f>
        <v>0.64056</v>
      </c>
      <c r="Q299" s="83">
        <f>J299*1000/D299</f>
        <v>257.5</v>
      </c>
      <c r="R299" s="83">
        <f>K299*1000/D299</f>
        <v>235.50000000000006</v>
      </c>
      <c r="S299" s="83">
        <f>L299*1000/D299</f>
        <v>257.43000000000006</v>
      </c>
      <c r="T299" s="128">
        <f>L299-J299</f>
        <v>-0.0005599999999996719</v>
      </c>
      <c r="U299" s="128">
        <f>N299-P299</f>
        <v>0.17543999999999993</v>
      </c>
      <c r="V299" s="129">
        <f>O299-M299</f>
        <v>-3.4399999999999995</v>
      </c>
    </row>
    <row r="300" spans="1:22" ht="12.75">
      <c r="A300" s="147" t="s">
        <v>26</v>
      </c>
      <c r="B300" s="63">
        <v>1</v>
      </c>
      <c r="C300" s="111" t="s">
        <v>734</v>
      </c>
      <c r="D300" s="65">
        <v>4</v>
      </c>
      <c r="E300" s="65">
        <v>1963</v>
      </c>
      <c r="F300" s="195">
        <v>148.04</v>
      </c>
      <c r="G300" s="195">
        <v>148.04</v>
      </c>
      <c r="H300" s="66">
        <v>0.571</v>
      </c>
      <c r="I300" s="66">
        <f>H300</f>
        <v>0.571</v>
      </c>
      <c r="J300" s="66">
        <v>0</v>
      </c>
      <c r="K300" s="66">
        <f>I300-N300</f>
        <v>0.010000000000000009</v>
      </c>
      <c r="L300" s="66">
        <f>I300-P300</f>
        <v>0.14155999999999996</v>
      </c>
      <c r="M300" s="67">
        <v>11</v>
      </c>
      <c r="N300" s="66">
        <f>M300*0.051</f>
        <v>0.5609999999999999</v>
      </c>
      <c r="O300" s="67">
        <v>8</v>
      </c>
      <c r="P300" s="66">
        <v>0.42944</v>
      </c>
      <c r="Q300" s="67">
        <f>J300*1000/D300</f>
        <v>0</v>
      </c>
      <c r="R300" s="67">
        <f>K300*1000/D300</f>
        <v>2.500000000000002</v>
      </c>
      <c r="S300" s="67">
        <f>L300*1000/D300</f>
        <v>35.38999999999999</v>
      </c>
      <c r="T300" s="112">
        <f>L300-J300</f>
        <v>0.14155999999999996</v>
      </c>
      <c r="U300" s="112">
        <f>N300-P300</f>
        <v>0.13155999999999995</v>
      </c>
      <c r="V300" s="113">
        <f>O300-M300</f>
        <v>-3</v>
      </c>
    </row>
    <row r="301" spans="1:22" ht="12.75">
      <c r="A301" s="148"/>
      <c r="B301" s="62">
        <v>2</v>
      </c>
      <c r="C301" s="46" t="s">
        <v>139</v>
      </c>
      <c r="D301" s="15">
        <v>11</v>
      </c>
      <c r="E301" s="47">
        <v>1961</v>
      </c>
      <c r="F301" s="28">
        <v>524.32</v>
      </c>
      <c r="G301" s="28">
        <v>474.9</v>
      </c>
      <c r="H301" s="19">
        <v>1.24</v>
      </c>
      <c r="I301" s="19">
        <f>H301</f>
        <v>1.24</v>
      </c>
      <c r="J301" s="19">
        <v>0.11</v>
      </c>
      <c r="K301" s="19">
        <f>I301-N301</f>
        <v>0.21999999999999997</v>
      </c>
      <c r="L301" s="19">
        <f>I301-P301</f>
        <v>0.526</v>
      </c>
      <c r="M301" s="16">
        <v>20</v>
      </c>
      <c r="N301" s="19">
        <f>M301*0.051</f>
        <v>1.02</v>
      </c>
      <c r="O301" s="16">
        <v>14</v>
      </c>
      <c r="P301" s="19">
        <f>O301*0.051</f>
        <v>0.714</v>
      </c>
      <c r="Q301" s="16">
        <f>J301*1000/D301</f>
        <v>10</v>
      </c>
      <c r="R301" s="16">
        <f>K301*1000/D301</f>
        <v>19.999999999999996</v>
      </c>
      <c r="S301" s="16">
        <f>L301*1000/D301</f>
        <v>47.81818181818182</v>
      </c>
      <c r="T301" s="114">
        <f>L301-J301</f>
        <v>0.41600000000000004</v>
      </c>
      <c r="U301" s="114">
        <f>N301-P301</f>
        <v>0.30600000000000005</v>
      </c>
      <c r="V301" s="115">
        <f>O301-M301</f>
        <v>-6</v>
      </c>
    </row>
    <row r="302" spans="1:22" ht="12.75">
      <c r="A302" s="148"/>
      <c r="B302" s="62">
        <v>3</v>
      </c>
      <c r="C302" s="363" t="s">
        <v>130</v>
      </c>
      <c r="D302" s="65">
        <v>4</v>
      </c>
      <c r="E302" s="370">
        <v>1939</v>
      </c>
      <c r="F302" s="298">
        <v>226.57</v>
      </c>
      <c r="G302" s="298">
        <v>114.54</v>
      </c>
      <c r="H302" s="66">
        <v>0.14</v>
      </c>
      <c r="I302" s="66">
        <f>H302</f>
        <v>0.14</v>
      </c>
      <c r="J302" s="194">
        <v>0.04</v>
      </c>
      <c r="K302" s="66">
        <f>I302-N302</f>
        <v>0.08900000000000002</v>
      </c>
      <c r="L302" s="66">
        <f>I302-P302</f>
        <v>0.14</v>
      </c>
      <c r="M302" s="67">
        <v>1</v>
      </c>
      <c r="N302" s="66">
        <f>M302*0.051</f>
        <v>0.051</v>
      </c>
      <c r="O302" s="67">
        <v>0</v>
      </c>
      <c r="P302" s="66">
        <f>O302*0.051</f>
        <v>0</v>
      </c>
      <c r="Q302" s="67">
        <f>J302*1000/D302</f>
        <v>10</v>
      </c>
      <c r="R302" s="67">
        <f>K302*1000/D302</f>
        <v>22.250000000000007</v>
      </c>
      <c r="S302" s="67">
        <f>L302*1000/D302</f>
        <v>35</v>
      </c>
      <c r="T302" s="112">
        <f>L302-J302</f>
        <v>0.1</v>
      </c>
      <c r="U302" s="112">
        <f>N302-P302</f>
        <v>0.051</v>
      </c>
      <c r="V302" s="113">
        <f>O302-M302</f>
        <v>-1</v>
      </c>
    </row>
    <row r="303" spans="1:22" ht="12.75">
      <c r="A303" s="148"/>
      <c r="B303" s="62">
        <v>4</v>
      </c>
      <c r="C303" s="193" t="s">
        <v>578</v>
      </c>
      <c r="D303" s="65">
        <v>30</v>
      </c>
      <c r="E303" s="65">
        <v>1984</v>
      </c>
      <c r="F303" s="195">
        <v>1509.22</v>
      </c>
      <c r="G303" s="195">
        <v>1509.22</v>
      </c>
      <c r="H303" s="66">
        <v>4.559</v>
      </c>
      <c r="I303" s="330">
        <f>H303</f>
        <v>4.559</v>
      </c>
      <c r="J303" s="66">
        <v>1.3578</v>
      </c>
      <c r="K303" s="66">
        <f>I303-N303</f>
        <v>1.6520000000000001</v>
      </c>
      <c r="L303" s="66">
        <f>I303-P303</f>
        <v>1.6775000000000002</v>
      </c>
      <c r="M303" s="67">
        <v>57</v>
      </c>
      <c r="N303" s="66">
        <f>M303*0.051</f>
        <v>2.907</v>
      </c>
      <c r="O303" s="67">
        <v>56.5</v>
      </c>
      <c r="P303" s="66">
        <f>O303*0.051</f>
        <v>2.8815</v>
      </c>
      <c r="Q303" s="67">
        <f>J303*1000/D303</f>
        <v>45.26</v>
      </c>
      <c r="R303" s="67">
        <f>K303*1000/D303</f>
        <v>55.06666666666668</v>
      </c>
      <c r="S303" s="67">
        <f>L303*1000/D303</f>
        <v>55.91666666666667</v>
      </c>
      <c r="T303" s="112">
        <f>L303-J303</f>
        <v>0.3197000000000003</v>
      </c>
      <c r="U303" s="112">
        <f>N303-P303</f>
        <v>0.025500000000000078</v>
      </c>
      <c r="V303" s="113">
        <f>O303-M303</f>
        <v>-0.5</v>
      </c>
    </row>
    <row r="304" spans="1:22" ht="12.75">
      <c r="A304" s="148"/>
      <c r="B304" s="62">
        <v>5</v>
      </c>
      <c r="C304" s="193" t="s">
        <v>579</v>
      </c>
      <c r="D304" s="15">
        <v>60</v>
      </c>
      <c r="E304" s="15">
        <v>1969</v>
      </c>
      <c r="F304" s="28">
        <v>2716.2</v>
      </c>
      <c r="G304" s="195">
        <v>2716.2</v>
      </c>
      <c r="H304" s="66">
        <v>8.6</v>
      </c>
      <c r="I304" s="329">
        <f>H304</f>
        <v>8.6</v>
      </c>
      <c r="J304" s="19">
        <v>3.716</v>
      </c>
      <c r="K304" s="19">
        <f>I304-N304</f>
        <v>4.01</v>
      </c>
      <c r="L304" s="19">
        <f>I304-P304</f>
        <v>4.2038</v>
      </c>
      <c r="M304" s="16">
        <v>90</v>
      </c>
      <c r="N304" s="19">
        <f>M304*0.051</f>
        <v>4.59</v>
      </c>
      <c r="O304" s="16">
        <v>86.2</v>
      </c>
      <c r="P304" s="66">
        <f>O304*0.051</f>
        <v>4.396199999999999</v>
      </c>
      <c r="Q304" s="16">
        <f>J304*1000/D304</f>
        <v>61.93333333333333</v>
      </c>
      <c r="R304" s="16">
        <f>K304*1000/D304</f>
        <v>66.83333333333333</v>
      </c>
      <c r="S304" s="16">
        <f>L304*1000/D304</f>
        <v>70.06333333333333</v>
      </c>
      <c r="T304" s="114">
        <f>L304-J304</f>
        <v>0.4878</v>
      </c>
      <c r="U304" s="114">
        <f>N304-P304</f>
        <v>0.19380000000000042</v>
      </c>
      <c r="V304" s="115">
        <f>O304-M304</f>
        <v>-3.799999999999997</v>
      </c>
    </row>
    <row r="305" spans="1:22" ht="12.75">
      <c r="A305" s="148"/>
      <c r="B305" s="62">
        <v>6</v>
      </c>
      <c r="C305" s="193" t="s">
        <v>370</v>
      </c>
      <c r="D305" s="15">
        <v>24</v>
      </c>
      <c r="E305" s="15" t="s">
        <v>364</v>
      </c>
      <c r="F305" s="28"/>
      <c r="G305" s="195"/>
      <c r="H305" s="66">
        <v>4.04</v>
      </c>
      <c r="I305" s="19">
        <v>4.04</v>
      </c>
      <c r="J305" s="19">
        <v>1.66</v>
      </c>
      <c r="K305" s="19">
        <v>1.7850800000000002</v>
      </c>
      <c r="L305" s="19">
        <v>1.7378840000000002</v>
      </c>
      <c r="M305" s="16">
        <v>43</v>
      </c>
      <c r="N305" s="19">
        <v>2.25492</v>
      </c>
      <c r="O305" s="16">
        <v>43.9</v>
      </c>
      <c r="P305" s="66">
        <v>2.302116</v>
      </c>
      <c r="Q305" s="16">
        <v>69.16666666666667</v>
      </c>
      <c r="R305" s="16">
        <v>74.37833333333334</v>
      </c>
      <c r="S305" s="16">
        <v>72.41183333333335</v>
      </c>
      <c r="T305" s="114">
        <v>0.07788400000000029</v>
      </c>
      <c r="U305" s="114">
        <v>-0.047196000000000016</v>
      </c>
      <c r="V305" s="115">
        <v>0.8999999999999986</v>
      </c>
    </row>
    <row r="306" spans="1:22" ht="12.75">
      <c r="A306" s="148"/>
      <c r="B306" s="62">
        <v>7</v>
      </c>
      <c r="C306" s="217" t="s">
        <v>585</v>
      </c>
      <c r="D306" s="15">
        <v>108</v>
      </c>
      <c r="E306" s="15">
        <v>1985</v>
      </c>
      <c r="F306" s="28">
        <v>6241.76</v>
      </c>
      <c r="G306" s="195">
        <v>6241.76</v>
      </c>
      <c r="H306" s="66">
        <v>19.718</v>
      </c>
      <c r="I306" s="329">
        <f>H306</f>
        <v>19.718</v>
      </c>
      <c r="J306" s="19">
        <v>8.568</v>
      </c>
      <c r="K306" s="19">
        <f>I306-N306</f>
        <v>8.804</v>
      </c>
      <c r="L306" s="19">
        <f>I306-P306</f>
        <v>9.6812</v>
      </c>
      <c r="M306" s="16">
        <v>214</v>
      </c>
      <c r="N306" s="19">
        <f>M306*0.051</f>
        <v>10.914</v>
      </c>
      <c r="O306" s="21">
        <v>196.8</v>
      </c>
      <c r="P306" s="66">
        <f>O306*0.051</f>
        <v>10.0368</v>
      </c>
      <c r="Q306" s="16">
        <f>J306*1000/D306</f>
        <v>79.33333333333333</v>
      </c>
      <c r="R306" s="16">
        <f>K306*1000/D306</f>
        <v>81.51851851851852</v>
      </c>
      <c r="S306" s="16">
        <f>L306*1000/D306</f>
        <v>89.64074074074075</v>
      </c>
      <c r="T306" s="114">
        <f>L306-J306</f>
        <v>1.1132000000000009</v>
      </c>
      <c r="U306" s="114">
        <f>N306-P306</f>
        <v>0.8772000000000002</v>
      </c>
      <c r="V306" s="115">
        <f>O306-M306</f>
        <v>-17.19999999999999</v>
      </c>
    </row>
    <row r="307" spans="1:22" ht="12.75">
      <c r="A307" s="148"/>
      <c r="B307" s="62">
        <v>8</v>
      </c>
      <c r="C307" s="18" t="s">
        <v>582</v>
      </c>
      <c r="D307" s="15">
        <v>24</v>
      </c>
      <c r="E307" s="65">
        <v>1969</v>
      </c>
      <c r="F307" s="28">
        <v>1322.93</v>
      </c>
      <c r="G307" s="195">
        <v>1322.93</v>
      </c>
      <c r="H307" s="19">
        <v>3.445</v>
      </c>
      <c r="I307" s="329">
        <f>H307</f>
        <v>3.445</v>
      </c>
      <c r="J307" s="66">
        <v>1.8298</v>
      </c>
      <c r="K307" s="19">
        <f>I307-N307</f>
        <v>1.966</v>
      </c>
      <c r="L307" s="19">
        <f>I307-P307</f>
        <v>1.9909899999999998</v>
      </c>
      <c r="M307" s="16">
        <v>29</v>
      </c>
      <c r="N307" s="66">
        <f>M307*0.051</f>
        <v>1.4789999999999999</v>
      </c>
      <c r="O307" s="16">
        <v>28.51</v>
      </c>
      <c r="P307" s="66">
        <f>O307*0.051</f>
        <v>1.45401</v>
      </c>
      <c r="Q307" s="16">
        <f>J307*1000/D307</f>
        <v>76.24166666666667</v>
      </c>
      <c r="R307" s="16">
        <f>K307*1000/D307</f>
        <v>81.91666666666667</v>
      </c>
      <c r="S307" s="16">
        <f>L307*1000/D307</f>
        <v>82.95791666666666</v>
      </c>
      <c r="T307" s="114">
        <f>L307-J307</f>
        <v>0.16118999999999972</v>
      </c>
      <c r="U307" s="114">
        <f>N307-P307</f>
        <v>0.024989999999999846</v>
      </c>
      <c r="V307" s="115">
        <f>O307-M307</f>
        <v>-0.48999999999999844</v>
      </c>
    </row>
    <row r="308" spans="1:22" ht="12.75">
      <c r="A308" s="148"/>
      <c r="B308" s="62">
        <v>9</v>
      </c>
      <c r="C308" s="18" t="s">
        <v>581</v>
      </c>
      <c r="D308" s="15">
        <v>74</v>
      </c>
      <c r="E308" s="65">
        <v>1978</v>
      </c>
      <c r="F308" s="28">
        <v>3970.77</v>
      </c>
      <c r="G308" s="195">
        <v>3970.77</v>
      </c>
      <c r="H308" s="19">
        <v>13.474</v>
      </c>
      <c r="I308" s="329">
        <f>H308</f>
        <v>13.474</v>
      </c>
      <c r="J308" s="19">
        <v>5.515</v>
      </c>
      <c r="K308" s="19">
        <f>I308-N308</f>
        <v>6.130000000000001</v>
      </c>
      <c r="L308" s="19">
        <f>I308-P308</f>
        <v>6.3105400000000005</v>
      </c>
      <c r="M308" s="16">
        <v>144</v>
      </c>
      <c r="N308" s="66">
        <f>M308*0.051</f>
        <v>7.343999999999999</v>
      </c>
      <c r="O308" s="16">
        <v>140.46</v>
      </c>
      <c r="P308" s="66">
        <f>O308*0.051</f>
        <v>7.16346</v>
      </c>
      <c r="Q308" s="16">
        <f>J308*1000/D308</f>
        <v>74.52702702702703</v>
      </c>
      <c r="R308" s="16">
        <f>K308*1000/D308</f>
        <v>82.83783783783785</v>
      </c>
      <c r="S308" s="16">
        <f>L308*1000/D308</f>
        <v>85.27756756756757</v>
      </c>
      <c r="T308" s="114">
        <f>L308-J308</f>
        <v>0.7955400000000008</v>
      </c>
      <c r="U308" s="114">
        <f>N308-P308</f>
        <v>0.1805399999999997</v>
      </c>
      <c r="V308" s="115">
        <f>O308-M308</f>
        <v>-3.539999999999992</v>
      </c>
    </row>
    <row r="309" spans="1:22" ht="12.75">
      <c r="A309" s="148"/>
      <c r="B309" s="285">
        <v>10</v>
      </c>
      <c r="C309" s="361" t="s">
        <v>583</v>
      </c>
      <c r="D309" s="15">
        <v>30</v>
      </c>
      <c r="E309" s="15">
        <v>1985</v>
      </c>
      <c r="F309" s="28">
        <v>1496.17</v>
      </c>
      <c r="G309" s="195">
        <v>1496.17</v>
      </c>
      <c r="H309" s="19">
        <v>5.616</v>
      </c>
      <c r="I309" s="329">
        <f>H309</f>
        <v>5.616</v>
      </c>
      <c r="J309" s="19">
        <v>2.3016</v>
      </c>
      <c r="K309" s="19">
        <f>I309-N309</f>
        <v>2.556</v>
      </c>
      <c r="L309" s="19">
        <f>I309-P309</f>
        <v>2.6325</v>
      </c>
      <c r="M309" s="16">
        <v>60</v>
      </c>
      <c r="N309" s="19">
        <f>M309*0.051</f>
        <v>3.0599999999999996</v>
      </c>
      <c r="O309" s="21">
        <v>58.5</v>
      </c>
      <c r="P309" s="19">
        <f>O309*0.051</f>
        <v>2.9835</v>
      </c>
      <c r="Q309" s="16">
        <f>J309*1000/D309</f>
        <v>76.72</v>
      </c>
      <c r="R309" s="16">
        <f>K309*1000/D309</f>
        <v>85.2</v>
      </c>
      <c r="S309" s="16">
        <f>L309*1000/D309</f>
        <v>87.75</v>
      </c>
      <c r="T309" s="114">
        <f>L309-J309</f>
        <v>0.33089999999999975</v>
      </c>
      <c r="U309" s="114">
        <f>N309-P309</f>
        <v>0.07649999999999979</v>
      </c>
      <c r="V309" s="113">
        <f>O309-M309</f>
        <v>-1.5</v>
      </c>
    </row>
    <row r="310" spans="1:22" ht="12.75">
      <c r="A310" s="148"/>
      <c r="B310" s="285">
        <v>11</v>
      </c>
      <c r="C310" s="196" t="s">
        <v>580</v>
      </c>
      <c r="D310" s="15">
        <v>35</v>
      </c>
      <c r="E310" s="15">
        <v>1991</v>
      </c>
      <c r="F310" s="28">
        <v>2337.23</v>
      </c>
      <c r="G310" s="28">
        <v>2337.23</v>
      </c>
      <c r="H310" s="19">
        <v>7.122</v>
      </c>
      <c r="I310" s="329">
        <f>H310</f>
        <v>7.122</v>
      </c>
      <c r="J310" s="19">
        <v>2.561</v>
      </c>
      <c r="K310" s="19">
        <f>I310-N310</f>
        <v>2.9910000000000005</v>
      </c>
      <c r="L310" s="19">
        <f>I310-P310</f>
        <v>3.0164999999999997</v>
      </c>
      <c r="M310" s="16">
        <v>81</v>
      </c>
      <c r="N310" s="19">
        <f>M310*0.051</f>
        <v>4.130999999999999</v>
      </c>
      <c r="O310" s="16">
        <v>80.5</v>
      </c>
      <c r="P310" s="19">
        <f>O310*0.051</f>
        <v>4.1055</v>
      </c>
      <c r="Q310" s="16">
        <f>J310*1000/D310</f>
        <v>73.17142857142858</v>
      </c>
      <c r="R310" s="16">
        <f>K310*1000/D310</f>
        <v>85.45714285714287</v>
      </c>
      <c r="S310" s="16">
        <f>L310*1000/D310</f>
        <v>86.18571428571427</v>
      </c>
      <c r="T310" s="114">
        <f>L310-J310</f>
        <v>0.4554999999999998</v>
      </c>
      <c r="U310" s="114">
        <f>N310-P310</f>
        <v>0.02549999999999919</v>
      </c>
      <c r="V310" s="113">
        <f>O310-M310</f>
        <v>-0.5</v>
      </c>
    </row>
    <row r="311" spans="1:22" ht="12.75">
      <c r="A311" s="148"/>
      <c r="B311" s="285">
        <v>12</v>
      </c>
      <c r="C311" s="361" t="s">
        <v>586</v>
      </c>
      <c r="D311" s="15">
        <v>80</v>
      </c>
      <c r="E311" s="15">
        <v>1971</v>
      </c>
      <c r="F311" s="28">
        <v>3848.04</v>
      </c>
      <c r="G311" s="28">
        <v>3848.04</v>
      </c>
      <c r="H311" s="19">
        <v>13.108</v>
      </c>
      <c r="I311" s="329">
        <f>H311</f>
        <v>13.108</v>
      </c>
      <c r="J311" s="19">
        <v>6.634</v>
      </c>
      <c r="K311" s="19">
        <f>I311-N311</f>
        <v>6.886000000000001</v>
      </c>
      <c r="L311" s="19">
        <f>I311-P311</f>
        <v>7.280740000000001</v>
      </c>
      <c r="M311" s="16">
        <v>122</v>
      </c>
      <c r="N311" s="19">
        <f>M311*0.051</f>
        <v>6.2219999999999995</v>
      </c>
      <c r="O311" s="21">
        <v>114.26</v>
      </c>
      <c r="P311" s="19">
        <f>O311*0.051</f>
        <v>5.82726</v>
      </c>
      <c r="Q311" s="16">
        <f>J311*1000/D311</f>
        <v>82.925</v>
      </c>
      <c r="R311" s="16">
        <f>K311*1000/D311</f>
        <v>86.07500000000002</v>
      </c>
      <c r="S311" s="16">
        <f>L311*1000/D311</f>
        <v>91.00925000000001</v>
      </c>
      <c r="T311" s="114">
        <f>L311-J311</f>
        <v>0.6467400000000003</v>
      </c>
      <c r="U311" s="114">
        <f>N311-P311</f>
        <v>0.39473999999999965</v>
      </c>
      <c r="V311" s="113">
        <f>O311-M311</f>
        <v>-7.739999999999995</v>
      </c>
    </row>
    <row r="312" spans="1:22" ht="12.75">
      <c r="A312" s="148"/>
      <c r="B312" s="285">
        <v>13</v>
      </c>
      <c r="C312" s="365" t="s">
        <v>128</v>
      </c>
      <c r="D312" s="15">
        <v>40</v>
      </c>
      <c r="E312" s="47">
        <v>1984</v>
      </c>
      <c r="F312" s="28">
        <v>2269.42</v>
      </c>
      <c r="G312" s="28">
        <v>2191.39</v>
      </c>
      <c r="H312" s="19">
        <v>7.621</v>
      </c>
      <c r="I312" s="19">
        <f>H312</f>
        <v>7.621</v>
      </c>
      <c r="J312" s="19">
        <v>3.694</v>
      </c>
      <c r="K312" s="19">
        <f>I312-N312</f>
        <v>3.7450000000000006</v>
      </c>
      <c r="L312" s="19">
        <f>I312-P312</f>
        <v>3.694000000000001</v>
      </c>
      <c r="M312" s="16">
        <v>76</v>
      </c>
      <c r="N312" s="19">
        <f>M312*0.051</f>
        <v>3.876</v>
      </c>
      <c r="O312" s="16">
        <v>77</v>
      </c>
      <c r="P312" s="19">
        <f>O312*0.051</f>
        <v>3.9269999999999996</v>
      </c>
      <c r="Q312" s="16">
        <f>J312*1000/D312</f>
        <v>92.35</v>
      </c>
      <c r="R312" s="16">
        <f>K312*1000/D312</f>
        <v>93.62500000000001</v>
      </c>
      <c r="S312" s="16">
        <f>L312*1000/D312</f>
        <v>92.35000000000002</v>
      </c>
      <c r="T312" s="114">
        <f>L312-J312</f>
        <v>0</v>
      </c>
      <c r="U312" s="114">
        <f>N312-P312</f>
        <v>-0.05099999999999971</v>
      </c>
      <c r="V312" s="113">
        <f>O312-M312</f>
        <v>1</v>
      </c>
    </row>
    <row r="313" spans="1:22" ht="12.75">
      <c r="A313" s="148"/>
      <c r="B313" s="285">
        <v>14</v>
      </c>
      <c r="C313" s="196" t="s">
        <v>590</v>
      </c>
      <c r="D313" s="15">
        <v>30</v>
      </c>
      <c r="E313" s="15">
        <v>1979</v>
      </c>
      <c r="F313" s="28">
        <v>1491.7</v>
      </c>
      <c r="G313" s="28">
        <v>1491.7</v>
      </c>
      <c r="H313" s="19">
        <v>5.87</v>
      </c>
      <c r="I313" s="329">
        <f>H313</f>
        <v>5.87</v>
      </c>
      <c r="J313" s="19">
        <v>2.697</v>
      </c>
      <c r="K313" s="19">
        <f>I313-N313</f>
        <v>2.8100000000000005</v>
      </c>
      <c r="L313" s="19">
        <f>I313-P313</f>
        <v>3.0140000000000002</v>
      </c>
      <c r="M313" s="16">
        <v>60</v>
      </c>
      <c r="N313" s="19">
        <f>M313*0.051</f>
        <v>3.0599999999999996</v>
      </c>
      <c r="O313" s="16">
        <v>56</v>
      </c>
      <c r="P313" s="19">
        <f>O313*0.051</f>
        <v>2.856</v>
      </c>
      <c r="Q313" s="16">
        <f>J313*1000/D313</f>
        <v>89.9</v>
      </c>
      <c r="R313" s="16">
        <f>K313*1000/D313</f>
        <v>93.66666666666669</v>
      </c>
      <c r="S313" s="16">
        <f>L313*1000/D313</f>
        <v>100.46666666666668</v>
      </c>
      <c r="T313" s="114">
        <f>L313-J313</f>
        <v>0.31700000000000017</v>
      </c>
      <c r="U313" s="114">
        <f>N313-P313</f>
        <v>0.20399999999999974</v>
      </c>
      <c r="V313" s="113">
        <f>O313-M313</f>
        <v>-4</v>
      </c>
    </row>
    <row r="314" spans="1:22" ht="12.75">
      <c r="A314" s="148"/>
      <c r="B314" s="285">
        <v>15</v>
      </c>
      <c r="C314" s="196" t="s">
        <v>589</v>
      </c>
      <c r="D314" s="15">
        <v>30</v>
      </c>
      <c r="E314" s="15">
        <v>1990</v>
      </c>
      <c r="F314" s="28">
        <v>1513</v>
      </c>
      <c r="G314" s="28">
        <v>1513</v>
      </c>
      <c r="H314" s="19">
        <v>6.127</v>
      </c>
      <c r="I314" s="329">
        <f>H314</f>
        <v>6.127</v>
      </c>
      <c r="J314" s="19">
        <v>2.6706</v>
      </c>
      <c r="K314" s="19">
        <f>I314-N314</f>
        <v>2.812</v>
      </c>
      <c r="L314" s="19">
        <f>I314-P314</f>
        <v>3.016</v>
      </c>
      <c r="M314" s="16">
        <v>65</v>
      </c>
      <c r="N314" s="19">
        <f>M314*0.051</f>
        <v>3.315</v>
      </c>
      <c r="O314" s="16">
        <v>61</v>
      </c>
      <c r="P314" s="19">
        <f>O314*0.051</f>
        <v>3.1109999999999998</v>
      </c>
      <c r="Q314" s="16">
        <f>J314*1000/D314</f>
        <v>89.02</v>
      </c>
      <c r="R314" s="16">
        <f>K314*1000/D314</f>
        <v>93.73333333333333</v>
      </c>
      <c r="S314" s="16">
        <f>L314*1000/D314</f>
        <v>100.53333333333333</v>
      </c>
      <c r="T314" s="114">
        <f>L314-J314</f>
        <v>0.34540000000000015</v>
      </c>
      <c r="U314" s="114">
        <f>N314-P314</f>
        <v>0.20400000000000018</v>
      </c>
      <c r="V314" s="113">
        <f>O314-M314</f>
        <v>-4</v>
      </c>
    </row>
    <row r="315" spans="1:22" ht="12.75">
      <c r="A315" s="148"/>
      <c r="B315" s="285">
        <v>16</v>
      </c>
      <c r="C315" s="196" t="s">
        <v>591</v>
      </c>
      <c r="D315" s="15">
        <v>45</v>
      </c>
      <c r="E315" s="15">
        <v>1980</v>
      </c>
      <c r="F315" s="28">
        <v>2333.01</v>
      </c>
      <c r="G315" s="28">
        <v>2333.01</v>
      </c>
      <c r="H315" s="19">
        <v>9.625</v>
      </c>
      <c r="I315" s="329">
        <f>H315</f>
        <v>9.625</v>
      </c>
      <c r="J315" s="19">
        <v>4.1175</v>
      </c>
      <c r="K315" s="19">
        <f>I315-N315</f>
        <v>4.219</v>
      </c>
      <c r="L315" s="19">
        <f>I315-P315</f>
        <v>4.667800000000001</v>
      </c>
      <c r="M315" s="16">
        <v>106</v>
      </c>
      <c r="N315" s="19">
        <f>M315*0.051</f>
        <v>5.406</v>
      </c>
      <c r="O315" s="16">
        <v>97.2</v>
      </c>
      <c r="P315" s="19">
        <f>O315*0.051</f>
        <v>4.957199999999999</v>
      </c>
      <c r="Q315" s="16">
        <f>J315*1000/D315</f>
        <v>91.5</v>
      </c>
      <c r="R315" s="16">
        <f>K315*1000/D315</f>
        <v>93.75555555555556</v>
      </c>
      <c r="S315" s="16">
        <f>L315*1000/D315</f>
        <v>103.72888888888889</v>
      </c>
      <c r="T315" s="114">
        <f>L315-J315</f>
        <v>0.5503000000000009</v>
      </c>
      <c r="U315" s="114">
        <f>N315-P315</f>
        <v>0.4488000000000003</v>
      </c>
      <c r="V315" s="113">
        <f>O315-M315</f>
        <v>-8.799999999999997</v>
      </c>
    </row>
    <row r="316" spans="1:22" ht="12.75">
      <c r="A316" s="148"/>
      <c r="B316" s="285">
        <v>17</v>
      </c>
      <c r="C316" s="196" t="s">
        <v>592</v>
      </c>
      <c r="D316" s="15">
        <v>45</v>
      </c>
      <c r="E316" s="15">
        <v>1983</v>
      </c>
      <c r="F316" s="28">
        <v>2326.35</v>
      </c>
      <c r="G316" s="28">
        <v>2326.35</v>
      </c>
      <c r="H316" s="19">
        <v>7.954</v>
      </c>
      <c r="I316" s="329">
        <f>H316</f>
        <v>7.954</v>
      </c>
      <c r="J316" s="19">
        <v>4.1805</v>
      </c>
      <c r="K316" s="19">
        <f>I316-N316</f>
        <v>4.231</v>
      </c>
      <c r="L316" s="19">
        <f>I316-P316</f>
        <v>4.5574</v>
      </c>
      <c r="M316" s="16">
        <v>73</v>
      </c>
      <c r="N316" s="19">
        <f>M316*0.051</f>
        <v>3.723</v>
      </c>
      <c r="O316" s="16">
        <v>66.6</v>
      </c>
      <c r="P316" s="19">
        <f>O316*0.051</f>
        <v>3.3965999999999994</v>
      </c>
      <c r="Q316" s="16">
        <f>J316*1000/D316</f>
        <v>92.9</v>
      </c>
      <c r="R316" s="16">
        <f>K316*1000/D316</f>
        <v>94.02222222222223</v>
      </c>
      <c r="S316" s="16">
        <f>L316*1000/D316</f>
        <v>101.27555555555557</v>
      </c>
      <c r="T316" s="114">
        <f>L316-J316</f>
        <v>0.3769</v>
      </c>
      <c r="U316" s="114">
        <f>N316-P316</f>
        <v>0.32640000000000047</v>
      </c>
      <c r="V316" s="113">
        <f>O316-M316</f>
        <v>-6.400000000000006</v>
      </c>
    </row>
    <row r="317" spans="1:22" ht="12.75">
      <c r="A317" s="148"/>
      <c r="B317" s="285">
        <v>18</v>
      </c>
      <c r="C317" s="196" t="s">
        <v>594</v>
      </c>
      <c r="D317" s="15">
        <v>45</v>
      </c>
      <c r="E317" s="15">
        <v>1983</v>
      </c>
      <c r="F317" s="28">
        <v>2295.06</v>
      </c>
      <c r="G317" s="28">
        <v>2295.06</v>
      </c>
      <c r="H317" s="19">
        <v>8.98</v>
      </c>
      <c r="I317" s="329">
        <f>H317</f>
        <v>8.98</v>
      </c>
      <c r="J317" s="19">
        <v>4.2772</v>
      </c>
      <c r="K317" s="19">
        <f>I317-N317</f>
        <v>4.339</v>
      </c>
      <c r="L317" s="19">
        <f>I317-P317</f>
        <v>4.747000000000001</v>
      </c>
      <c r="M317" s="16">
        <v>91</v>
      </c>
      <c r="N317" s="19">
        <f>M317*0.051</f>
        <v>4.641</v>
      </c>
      <c r="O317" s="16">
        <v>83</v>
      </c>
      <c r="P317" s="19">
        <f>O317*0.051</f>
        <v>4.233</v>
      </c>
      <c r="Q317" s="16">
        <f>J317*1000/D317</f>
        <v>95.04888888888888</v>
      </c>
      <c r="R317" s="16">
        <f>K317*1000/D317</f>
        <v>96.42222222222222</v>
      </c>
      <c r="S317" s="16">
        <f>L317*1000/D317</f>
        <v>105.48888888888891</v>
      </c>
      <c r="T317" s="114">
        <f>L317-J317</f>
        <v>0.4698000000000011</v>
      </c>
      <c r="U317" s="114">
        <f>N317-P317</f>
        <v>0.40800000000000036</v>
      </c>
      <c r="V317" s="113">
        <f>O317-M317</f>
        <v>-8</v>
      </c>
    </row>
    <row r="318" spans="1:22" ht="12.75">
      <c r="A318" s="148"/>
      <c r="B318" s="285">
        <v>19</v>
      </c>
      <c r="C318" s="365" t="s">
        <v>135</v>
      </c>
      <c r="D318" s="15">
        <v>20</v>
      </c>
      <c r="E318" s="47">
        <v>1972</v>
      </c>
      <c r="F318" s="28">
        <v>1282.29</v>
      </c>
      <c r="G318" s="28">
        <v>1282.29</v>
      </c>
      <c r="H318" s="19">
        <v>3.398</v>
      </c>
      <c r="I318" s="66">
        <f>H318</f>
        <v>3.398</v>
      </c>
      <c r="J318" s="19">
        <v>1.8489</v>
      </c>
      <c r="K318" s="19">
        <f>I318-N318</f>
        <v>1.9700000000000002</v>
      </c>
      <c r="L318" s="19">
        <f>I318-P318</f>
        <v>2.123</v>
      </c>
      <c r="M318" s="16">
        <v>28</v>
      </c>
      <c r="N318" s="66">
        <f>M318*0.051</f>
        <v>1.428</v>
      </c>
      <c r="O318" s="16">
        <v>25</v>
      </c>
      <c r="P318" s="66">
        <f>O318*0.051</f>
        <v>1.275</v>
      </c>
      <c r="Q318" s="16">
        <f>J318*1000/D318</f>
        <v>92.44500000000001</v>
      </c>
      <c r="R318" s="16">
        <f>K318*1000/D318</f>
        <v>98.50000000000001</v>
      </c>
      <c r="S318" s="16">
        <f>L318*1000/D318</f>
        <v>106.15</v>
      </c>
      <c r="T318" s="114">
        <f>L318-J318</f>
        <v>0.27410000000000023</v>
      </c>
      <c r="U318" s="114">
        <f>N318-P318</f>
        <v>0.15300000000000002</v>
      </c>
      <c r="V318" s="115">
        <f>O318-M318</f>
        <v>-3</v>
      </c>
    </row>
    <row r="319" spans="1:22" ht="12.75">
      <c r="A319" s="148"/>
      <c r="B319" s="62">
        <v>20</v>
      </c>
      <c r="C319" s="18" t="s">
        <v>588</v>
      </c>
      <c r="D319" s="15">
        <v>22</v>
      </c>
      <c r="E319" s="15">
        <v>1976</v>
      </c>
      <c r="F319" s="28">
        <v>1170.7</v>
      </c>
      <c r="G319" s="28">
        <v>1170.7</v>
      </c>
      <c r="H319" s="19">
        <v>4.72</v>
      </c>
      <c r="I319" s="329">
        <f>H319</f>
        <v>4.72</v>
      </c>
      <c r="J319" s="19">
        <v>1.9155</v>
      </c>
      <c r="K319" s="19">
        <f>I319-N319</f>
        <v>2.17</v>
      </c>
      <c r="L319" s="19">
        <f>I319-P319</f>
        <v>2.1955</v>
      </c>
      <c r="M319" s="16">
        <v>50</v>
      </c>
      <c r="N319" s="66">
        <f>M319*0.051</f>
        <v>2.55</v>
      </c>
      <c r="O319" s="16">
        <v>49.5</v>
      </c>
      <c r="P319" s="66">
        <f>O319*0.051</f>
        <v>2.5244999999999997</v>
      </c>
      <c r="Q319" s="16">
        <f>J319*1000/D319</f>
        <v>87.06818181818181</v>
      </c>
      <c r="R319" s="16">
        <f>K319*1000/D319</f>
        <v>98.63636363636364</v>
      </c>
      <c r="S319" s="16">
        <f>L319*1000/D319</f>
        <v>99.79545454545455</v>
      </c>
      <c r="T319" s="114">
        <f>L319-J319</f>
        <v>0.28</v>
      </c>
      <c r="U319" s="114">
        <f>N319-P319</f>
        <v>0.025500000000000078</v>
      </c>
      <c r="V319" s="115">
        <f>O319-M319</f>
        <v>-0.5</v>
      </c>
    </row>
    <row r="320" spans="1:22" ht="12.75">
      <c r="A320" s="148"/>
      <c r="B320" s="62">
        <v>21</v>
      </c>
      <c r="C320" s="18" t="s">
        <v>593</v>
      </c>
      <c r="D320" s="15">
        <v>30</v>
      </c>
      <c r="E320" s="15">
        <v>1980</v>
      </c>
      <c r="F320" s="28">
        <v>1495.88</v>
      </c>
      <c r="G320" s="28">
        <v>1495.88</v>
      </c>
      <c r="H320" s="19">
        <v>5.58</v>
      </c>
      <c r="I320" s="329">
        <f>H320</f>
        <v>5.58</v>
      </c>
      <c r="J320" s="19">
        <v>2.832</v>
      </c>
      <c r="K320" s="19">
        <f>I320-N320</f>
        <v>3.0300000000000002</v>
      </c>
      <c r="L320" s="19">
        <f>I320-P320</f>
        <v>3.1065</v>
      </c>
      <c r="M320" s="16">
        <v>50</v>
      </c>
      <c r="N320" s="66">
        <f>M320*0.051</f>
        <v>2.55</v>
      </c>
      <c r="O320" s="16">
        <v>48.5</v>
      </c>
      <c r="P320" s="66">
        <f>O320*0.051</f>
        <v>2.4735</v>
      </c>
      <c r="Q320" s="16">
        <f>J320*1000/D320</f>
        <v>94.4</v>
      </c>
      <c r="R320" s="16">
        <f>K320*1000/D320</f>
        <v>101.00000000000001</v>
      </c>
      <c r="S320" s="16">
        <f>L320*1000/D320</f>
        <v>103.55</v>
      </c>
      <c r="T320" s="114">
        <f>L320-J320</f>
        <v>0.2745000000000002</v>
      </c>
      <c r="U320" s="114">
        <f>N320-P320</f>
        <v>0.07649999999999979</v>
      </c>
      <c r="V320" s="115">
        <f>O320-M320</f>
        <v>-1.5</v>
      </c>
    </row>
    <row r="321" spans="1:22" ht="12.75">
      <c r="A321" s="148"/>
      <c r="B321" s="62">
        <v>22</v>
      </c>
      <c r="C321" s="18" t="s">
        <v>595</v>
      </c>
      <c r="D321" s="15">
        <v>45</v>
      </c>
      <c r="E321" s="15">
        <v>1977</v>
      </c>
      <c r="F321" s="28">
        <v>2325.52</v>
      </c>
      <c r="G321" s="28">
        <v>2325.52</v>
      </c>
      <c r="H321" s="19">
        <v>9.417</v>
      </c>
      <c r="I321" s="329">
        <f>H321</f>
        <v>9.417</v>
      </c>
      <c r="J321" s="19">
        <v>4.2894</v>
      </c>
      <c r="K321" s="19">
        <f>I321-N321</f>
        <v>4.572</v>
      </c>
      <c r="L321" s="19">
        <f>I321-P321</f>
        <v>4.8015</v>
      </c>
      <c r="M321" s="16">
        <v>95</v>
      </c>
      <c r="N321" s="66">
        <f>M321*0.051</f>
        <v>4.845</v>
      </c>
      <c r="O321" s="16">
        <v>90.5</v>
      </c>
      <c r="P321" s="66">
        <f>O321*0.051</f>
        <v>4.6155</v>
      </c>
      <c r="Q321" s="16">
        <f>J321*1000/D321</f>
        <v>95.32</v>
      </c>
      <c r="R321" s="16">
        <f>K321*1000/D321</f>
        <v>101.6</v>
      </c>
      <c r="S321" s="16">
        <f>L321*1000/D321</f>
        <v>106.7</v>
      </c>
      <c r="T321" s="114">
        <f>L321-J321</f>
        <v>0.5121000000000002</v>
      </c>
      <c r="U321" s="114">
        <f>N321-P321</f>
        <v>0.22949999999999982</v>
      </c>
      <c r="V321" s="115">
        <f>O321-M321</f>
        <v>-4.5</v>
      </c>
    </row>
    <row r="322" spans="1:22" ht="12.75">
      <c r="A322" s="148"/>
      <c r="B322" s="62">
        <v>23</v>
      </c>
      <c r="C322" s="196" t="s">
        <v>600</v>
      </c>
      <c r="D322" s="15">
        <v>30</v>
      </c>
      <c r="E322" s="15">
        <v>1981</v>
      </c>
      <c r="F322" s="28">
        <v>1508.3</v>
      </c>
      <c r="G322" s="28">
        <v>1508.3</v>
      </c>
      <c r="H322" s="19">
        <v>6.03</v>
      </c>
      <c r="I322" s="329">
        <f>H322</f>
        <v>6.03</v>
      </c>
      <c r="J322" s="19">
        <v>2.8797</v>
      </c>
      <c r="K322" s="19">
        <f>I322-N322</f>
        <v>3.123</v>
      </c>
      <c r="L322" s="19">
        <f>I322-P322</f>
        <v>3.1944000000000004</v>
      </c>
      <c r="M322" s="16">
        <v>57</v>
      </c>
      <c r="N322" s="19">
        <f>M322*0.051</f>
        <v>2.907</v>
      </c>
      <c r="O322" s="16">
        <v>55.6</v>
      </c>
      <c r="P322" s="19">
        <f>O322*0.051</f>
        <v>2.8356</v>
      </c>
      <c r="Q322" s="16">
        <f>J322*1000/D322</f>
        <v>95.99000000000001</v>
      </c>
      <c r="R322" s="16">
        <f>K322*1000/D322</f>
        <v>104.1</v>
      </c>
      <c r="S322" s="16">
        <f>L322*1000/D322</f>
        <v>106.48000000000002</v>
      </c>
      <c r="T322" s="114">
        <f>L322-J322</f>
        <v>0.3147000000000002</v>
      </c>
      <c r="U322" s="114">
        <f>N322-P322</f>
        <v>0.07140000000000013</v>
      </c>
      <c r="V322" s="115">
        <f>O322-M322</f>
        <v>-1.3999999999999986</v>
      </c>
    </row>
    <row r="323" spans="1:22" ht="12.75">
      <c r="A323" s="148"/>
      <c r="B323" s="62">
        <v>24</v>
      </c>
      <c r="C323" s="363" t="s">
        <v>124</v>
      </c>
      <c r="D323" s="65">
        <v>20</v>
      </c>
      <c r="E323" s="370">
        <v>1969</v>
      </c>
      <c r="F323" s="195">
        <v>1259.31</v>
      </c>
      <c r="G323" s="195">
        <v>1259.31</v>
      </c>
      <c r="H323" s="66">
        <v>3.074</v>
      </c>
      <c r="I323" s="66">
        <f>H323</f>
        <v>3.074</v>
      </c>
      <c r="J323" s="66">
        <v>1.8489</v>
      </c>
      <c r="K323" s="66">
        <f>I323-N323</f>
        <v>2.1559999999999997</v>
      </c>
      <c r="L323" s="66">
        <f>I323-P323</f>
        <v>2.513</v>
      </c>
      <c r="M323" s="67">
        <v>18</v>
      </c>
      <c r="N323" s="66">
        <f>M323*0.051</f>
        <v>0.9179999999999999</v>
      </c>
      <c r="O323" s="67">
        <v>11</v>
      </c>
      <c r="P323" s="66">
        <f>O323*0.051</f>
        <v>0.5609999999999999</v>
      </c>
      <c r="Q323" s="67">
        <f>J323*1000/D323</f>
        <v>92.44500000000001</v>
      </c>
      <c r="R323" s="67">
        <f>K323*1000/D323</f>
        <v>107.79999999999998</v>
      </c>
      <c r="S323" s="67">
        <f>L323*1000/D323</f>
        <v>125.65</v>
      </c>
      <c r="T323" s="112">
        <f>L323-J323</f>
        <v>0.6640999999999999</v>
      </c>
      <c r="U323" s="112">
        <f>N323-P323</f>
        <v>0.357</v>
      </c>
      <c r="V323" s="113">
        <f>O323-M323</f>
        <v>-7</v>
      </c>
    </row>
    <row r="324" spans="1:22" ht="12.75">
      <c r="A324" s="148"/>
      <c r="B324" s="62">
        <v>25</v>
      </c>
      <c r="C324" s="364" t="s">
        <v>55</v>
      </c>
      <c r="D324" s="198">
        <v>30</v>
      </c>
      <c r="E324" s="198">
        <v>1973</v>
      </c>
      <c r="F324" s="299">
        <v>1574</v>
      </c>
      <c r="G324" s="299">
        <v>1574</v>
      </c>
      <c r="H324" s="200">
        <v>6.663</v>
      </c>
      <c r="I324" s="200">
        <f>H324</f>
        <v>6.663</v>
      </c>
      <c r="J324" s="378">
        <v>3.6306900000000004</v>
      </c>
      <c r="K324" s="200">
        <f>I324-N324</f>
        <v>3.9790000000000005</v>
      </c>
      <c r="L324" s="200">
        <f>I324-P324</f>
        <v>3.7106000000000003</v>
      </c>
      <c r="M324" s="382">
        <v>50</v>
      </c>
      <c r="N324" s="200">
        <f>M324*0.05368</f>
        <v>2.6839999999999997</v>
      </c>
      <c r="O324" s="382">
        <v>55</v>
      </c>
      <c r="P324" s="357">
        <f>O324*0.05368</f>
        <v>2.9524</v>
      </c>
      <c r="Q324" s="201">
        <f>J324*1000/D324</f>
        <v>121.02300000000001</v>
      </c>
      <c r="R324" s="201">
        <f>K324*1000/D324</f>
        <v>132.63333333333335</v>
      </c>
      <c r="S324" s="201">
        <f>L324*1000/D324</f>
        <v>123.68666666666668</v>
      </c>
      <c r="T324" s="199">
        <f>L324-J324</f>
        <v>0.07990999999999993</v>
      </c>
      <c r="U324" s="199">
        <f>N324-P324</f>
        <v>-0.2684000000000002</v>
      </c>
      <c r="V324" s="202">
        <f>O324-M324</f>
        <v>5</v>
      </c>
    </row>
    <row r="325" spans="1:22" ht="12.75">
      <c r="A325" s="148"/>
      <c r="B325" s="62">
        <v>26</v>
      </c>
      <c r="C325" s="14" t="s">
        <v>303</v>
      </c>
      <c r="D325" s="15">
        <v>81</v>
      </c>
      <c r="E325" s="15">
        <v>1971</v>
      </c>
      <c r="F325" s="28">
        <v>3908.6</v>
      </c>
      <c r="G325" s="28">
        <v>3538.4</v>
      </c>
      <c r="H325" s="19">
        <v>19.6</v>
      </c>
      <c r="I325" s="19">
        <f>H325</f>
        <v>19.6</v>
      </c>
      <c r="J325" s="19">
        <v>11.52</v>
      </c>
      <c r="K325" s="19">
        <f>I325-N325</f>
        <v>11.746000000000002</v>
      </c>
      <c r="L325" s="19">
        <f>I325-P325</f>
        <v>11.666200000000002</v>
      </c>
      <c r="M325" s="16">
        <v>154</v>
      </c>
      <c r="N325" s="19">
        <f>M325*0.051</f>
        <v>7.853999999999999</v>
      </c>
      <c r="O325" s="16">
        <v>140</v>
      </c>
      <c r="P325" s="19">
        <f>O325*0.05667</f>
        <v>7.9338</v>
      </c>
      <c r="Q325" s="16">
        <f>J325*1000/D325</f>
        <v>142.22222222222223</v>
      </c>
      <c r="R325" s="16">
        <f>K325*1000/D325</f>
        <v>145.01234567901236</v>
      </c>
      <c r="S325" s="16">
        <f>L325*1000/D325</f>
        <v>144.02716049382718</v>
      </c>
      <c r="T325" s="114">
        <f>L325-J325</f>
        <v>0.1462000000000021</v>
      </c>
      <c r="U325" s="114">
        <f>N325-P325</f>
        <v>-0.07980000000000054</v>
      </c>
      <c r="V325" s="115">
        <f>1.11*O325-M325</f>
        <v>1.4000000000000057</v>
      </c>
    </row>
    <row r="326" spans="1:22" ht="12.75">
      <c r="A326" s="148"/>
      <c r="B326" s="62">
        <v>27</v>
      </c>
      <c r="C326" s="18" t="s">
        <v>86</v>
      </c>
      <c r="D326" s="15">
        <v>23</v>
      </c>
      <c r="E326" s="15">
        <v>1974</v>
      </c>
      <c r="F326" s="28">
        <v>1064.69</v>
      </c>
      <c r="G326" s="28">
        <v>1064.69</v>
      </c>
      <c r="H326" s="19">
        <v>4.456</v>
      </c>
      <c r="I326" s="19">
        <f>H326</f>
        <v>4.456</v>
      </c>
      <c r="J326" s="19">
        <v>3.1984</v>
      </c>
      <c r="K326" s="19">
        <f>I326-N326</f>
        <v>3.4747600000000007</v>
      </c>
      <c r="L326" s="19">
        <f>I326-P326</f>
        <v>3.0598000000000005</v>
      </c>
      <c r="M326" s="16">
        <v>19.24</v>
      </c>
      <c r="N326" s="19">
        <f>M326*0.051</f>
        <v>0.9812399999999999</v>
      </c>
      <c r="O326" s="21">
        <v>26</v>
      </c>
      <c r="P326" s="66">
        <f>O326*0.0537</f>
        <v>1.3961999999999999</v>
      </c>
      <c r="Q326" s="16">
        <f>J326*1000/D326</f>
        <v>139.0608695652174</v>
      </c>
      <c r="R326" s="16">
        <f>K326*1000/D326</f>
        <v>151.07652173913047</v>
      </c>
      <c r="S326" s="16">
        <f>L326*1000/D326</f>
        <v>133.03478260869568</v>
      </c>
      <c r="T326" s="114">
        <f>L326-J326</f>
        <v>-0.1385999999999994</v>
      </c>
      <c r="U326" s="114">
        <f>N326-P326</f>
        <v>-0.41496</v>
      </c>
      <c r="V326" s="115">
        <f>O326-M326</f>
        <v>6.760000000000002</v>
      </c>
    </row>
    <row r="327" spans="1:22" ht="12.75">
      <c r="A327" s="148"/>
      <c r="B327" s="62">
        <v>28</v>
      </c>
      <c r="C327" s="18" t="s">
        <v>672</v>
      </c>
      <c r="D327" s="15">
        <v>40</v>
      </c>
      <c r="E327" s="15">
        <v>1979</v>
      </c>
      <c r="F327" s="28">
        <v>2184.18</v>
      </c>
      <c r="G327" s="28">
        <v>2184.18</v>
      </c>
      <c r="H327" s="19">
        <v>10.514</v>
      </c>
      <c r="I327" s="19">
        <f>H327</f>
        <v>10.514</v>
      </c>
      <c r="J327" s="19">
        <v>5.993</v>
      </c>
      <c r="K327" s="19">
        <f>I327-N327</f>
        <v>6.077</v>
      </c>
      <c r="L327" s="19">
        <f>I327-P327</f>
        <v>5.987239999999999</v>
      </c>
      <c r="M327" s="16">
        <v>87</v>
      </c>
      <c r="N327" s="19">
        <f>M327*0.051</f>
        <v>4.436999999999999</v>
      </c>
      <c r="O327" s="16">
        <v>88.76</v>
      </c>
      <c r="P327" s="66">
        <f>O327*0.051</f>
        <v>4.52676</v>
      </c>
      <c r="Q327" s="16">
        <f>J327*1000/D327</f>
        <v>149.825</v>
      </c>
      <c r="R327" s="16">
        <f>K327*1000/D327</f>
        <v>151.925</v>
      </c>
      <c r="S327" s="16">
        <f>L327*1000/D327</f>
        <v>149.68099999999998</v>
      </c>
      <c r="T327" s="114">
        <f>L327-J327</f>
        <v>-0.00576000000000132</v>
      </c>
      <c r="U327" s="114">
        <f>N327-P327</f>
        <v>-0.08976000000000095</v>
      </c>
      <c r="V327" s="115">
        <f>O327-M327</f>
        <v>1.7600000000000051</v>
      </c>
    </row>
    <row r="328" spans="1:22" ht="12.75">
      <c r="A328" s="148"/>
      <c r="B328" s="62">
        <v>29</v>
      </c>
      <c r="C328" s="18" t="s">
        <v>666</v>
      </c>
      <c r="D328" s="15">
        <v>25</v>
      </c>
      <c r="E328" s="15">
        <v>1986</v>
      </c>
      <c r="F328" s="28">
        <v>1235.86</v>
      </c>
      <c r="G328" s="28">
        <v>1235.86</v>
      </c>
      <c r="H328" s="19">
        <v>6</v>
      </c>
      <c r="I328" s="19">
        <f>H328</f>
        <v>6</v>
      </c>
      <c r="J328" s="19">
        <v>3.669</v>
      </c>
      <c r="K328" s="19">
        <f>I328-N328</f>
        <v>3.807</v>
      </c>
      <c r="L328" s="19">
        <f>I328-P328</f>
        <v>3.66624</v>
      </c>
      <c r="M328" s="16">
        <v>43</v>
      </c>
      <c r="N328" s="19">
        <f>M328*0.051</f>
        <v>2.193</v>
      </c>
      <c r="O328" s="16">
        <v>45.76</v>
      </c>
      <c r="P328" s="19">
        <f>O328*0.051</f>
        <v>2.33376</v>
      </c>
      <c r="Q328" s="16">
        <f>J328*1000/D328</f>
        <v>146.76</v>
      </c>
      <c r="R328" s="16">
        <f>K328*1000/D328</f>
        <v>152.28</v>
      </c>
      <c r="S328" s="16">
        <f>L328*1000/D328</f>
        <v>146.64960000000002</v>
      </c>
      <c r="T328" s="114">
        <f>L328-J328</f>
        <v>-0.0027599999999998737</v>
      </c>
      <c r="U328" s="114">
        <f>N328-P328</f>
        <v>-0.14075999999999977</v>
      </c>
      <c r="V328" s="115">
        <f>O328-M328</f>
        <v>2.759999999999998</v>
      </c>
    </row>
    <row r="329" spans="1:22" ht="12.75">
      <c r="A329" s="148"/>
      <c r="B329" s="62">
        <v>30</v>
      </c>
      <c r="C329" s="14" t="s">
        <v>311</v>
      </c>
      <c r="D329" s="367">
        <v>49</v>
      </c>
      <c r="E329" s="15">
        <v>1978</v>
      </c>
      <c r="F329" s="28">
        <v>2184.9</v>
      </c>
      <c r="G329" s="28">
        <f>F329</f>
        <v>2184.9</v>
      </c>
      <c r="H329" s="373">
        <v>12.97</v>
      </c>
      <c r="I329" s="19">
        <f>H329</f>
        <v>12.97</v>
      </c>
      <c r="J329" s="373">
        <v>7.2</v>
      </c>
      <c r="K329" s="19">
        <f>I329-N329</f>
        <v>7.513000000000001</v>
      </c>
      <c r="L329" s="19">
        <f>I329-P329</f>
        <v>8.09638</v>
      </c>
      <c r="M329" s="380">
        <v>107</v>
      </c>
      <c r="N329" s="19">
        <f>M329*0.051</f>
        <v>5.457</v>
      </c>
      <c r="O329" s="380">
        <v>86</v>
      </c>
      <c r="P329" s="19">
        <f>O329*0.05667</f>
        <v>4.87362</v>
      </c>
      <c r="Q329" s="16">
        <f>J329*1000/D329</f>
        <v>146.9387755102041</v>
      </c>
      <c r="R329" s="16">
        <f>K329*1000/D329</f>
        <v>153.3265306122449</v>
      </c>
      <c r="S329" s="16">
        <f>L329*1000/D329</f>
        <v>165.2322448979592</v>
      </c>
      <c r="T329" s="114">
        <f>L329-J329</f>
        <v>0.8963799999999997</v>
      </c>
      <c r="U329" s="114">
        <f>N329-P329</f>
        <v>0.58338</v>
      </c>
      <c r="V329" s="115">
        <f>1.11*O329-M329</f>
        <v>-11.539999999999992</v>
      </c>
    </row>
    <row r="330" spans="1:22" ht="12.75">
      <c r="A330" s="148"/>
      <c r="B330" s="62">
        <v>31</v>
      </c>
      <c r="C330" s="18" t="s">
        <v>75</v>
      </c>
      <c r="D330" s="15">
        <v>37</v>
      </c>
      <c r="E330" s="15">
        <v>1983</v>
      </c>
      <c r="F330" s="28">
        <v>2116.98</v>
      </c>
      <c r="G330" s="28">
        <v>2116.98</v>
      </c>
      <c r="H330" s="19">
        <v>9.144</v>
      </c>
      <c r="I330" s="19">
        <f>H330</f>
        <v>9.144</v>
      </c>
      <c r="J330" s="19">
        <v>5.6</v>
      </c>
      <c r="K330" s="19">
        <f>I330-N330</f>
        <v>5.727</v>
      </c>
      <c r="L330" s="19">
        <f>I330-P330</f>
        <v>5.1165</v>
      </c>
      <c r="M330" s="16">
        <v>67</v>
      </c>
      <c r="N330" s="19">
        <f>M330*0.051</f>
        <v>3.417</v>
      </c>
      <c r="O330" s="16">
        <v>75</v>
      </c>
      <c r="P330" s="19">
        <f>O330*0.0537</f>
        <v>4.0275</v>
      </c>
      <c r="Q330" s="16">
        <f>J330*1000/D330</f>
        <v>151.35135135135135</v>
      </c>
      <c r="R330" s="16">
        <f>K330*1000/D330</f>
        <v>154.78378378378378</v>
      </c>
      <c r="S330" s="16">
        <f>L330*1000/D330</f>
        <v>138.28378378378378</v>
      </c>
      <c r="T330" s="114">
        <f>L330-J330</f>
        <v>-0.4834999999999994</v>
      </c>
      <c r="U330" s="114">
        <f>N330-P330</f>
        <v>-0.6105</v>
      </c>
      <c r="V330" s="115">
        <f>O330-M330</f>
        <v>8</v>
      </c>
    </row>
    <row r="331" spans="1:22" ht="12.75">
      <c r="A331" s="148"/>
      <c r="B331" s="62">
        <v>32</v>
      </c>
      <c r="C331" s="265" t="s">
        <v>164</v>
      </c>
      <c r="D331" s="211">
        <v>21</v>
      </c>
      <c r="E331" s="212" t="s">
        <v>147</v>
      </c>
      <c r="F331" s="302">
        <v>1648.62</v>
      </c>
      <c r="G331" s="302">
        <v>1648.62</v>
      </c>
      <c r="H331" s="328">
        <v>5.71</v>
      </c>
      <c r="I331" s="214">
        <f>H331</f>
        <v>5.71</v>
      </c>
      <c r="J331" s="214">
        <v>3.2</v>
      </c>
      <c r="K331" s="214">
        <f>I331-N331</f>
        <v>3.27706</v>
      </c>
      <c r="L331" s="214">
        <f>I331-P331</f>
        <v>3.2654242</v>
      </c>
      <c r="M331" s="288">
        <v>46</v>
      </c>
      <c r="N331" s="214">
        <f>M331*0.05289</f>
        <v>2.43294</v>
      </c>
      <c r="O331" s="288">
        <v>46.22</v>
      </c>
      <c r="P331" s="214">
        <f>O331*0.05289</f>
        <v>2.4445758</v>
      </c>
      <c r="Q331" s="215">
        <f>J331*1000/D331</f>
        <v>152.38095238095238</v>
      </c>
      <c r="R331" s="215">
        <f>K331*1000/D331</f>
        <v>156.0504761904762</v>
      </c>
      <c r="S331" s="215">
        <f>L331*1000/D331</f>
        <v>155.49639047619047</v>
      </c>
      <c r="T331" s="213">
        <f>L331-J331</f>
        <v>0.06542419999999982</v>
      </c>
      <c r="U331" s="213">
        <f>N331-P331</f>
        <v>-0.011635800000000085</v>
      </c>
      <c r="V331" s="216">
        <f>O331-M331</f>
        <v>0.21999999999999886</v>
      </c>
    </row>
    <row r="332" spans="1:22" ht="12.75">
      <c r="A332" s="148"/>
      <c r="B332" s="62">
        <v>33</v>
      </c>
      <c r="C332" s="203" t="s">
        <v>253</v>
      </c>
      <c r="D332" s="262">
        <v>46</v>
      </c>
      <c r="E332" s="204">
        <v>1981</v>
      </c>
      <c r="F332" s="300">
        <v>2199.74</v>
      </c>
      <c r="G332" s="300">
        <v>2199.74</v>
      </c>
      <c r="H332" s="326">
        <v>11.231</v>
      </c>
      <c r="I332" s="206">
        <f>H332</f>
        <v>11.231</v>
      </c>
      <c r="J332" s="327">
        <v>7.2</v>
      </c>
      <c r="K332" s="206">
        <f>I332-N332</f>
        <v>7.253</v>
      </c>
      <c r="L332" s="206">
        <f>I332-P332</f>
        <v>5.393285</v>
      </c>
      <c r="M332" s="346">
        <v>78</v>
      </c>
      <c r="N332" s="206">
        <f>M332*0.051</f>
        <v>3.9779999999999998</v>
      </c>
      <c r="O332" s="353">
        <v>114.465</v>
      </c>
      <c r="P332" s="206">
        <f>O332*0.051</f>
        <v>5.837715</v>
      </c>
      <c r="Q332" s="207">
        <f>J332*1000/D332</f>
        <v>156.52173913043478</v>
      </c>
      <c r="R332" s="207">
        <f>K332*1000/D332</f>
        <v>157.67391304347825</v>
      </c>
      <c r="S332" s="207">
        <f>L332*1000/D332</f>
        <v>117.24532608695652</v>
      </c>
      <c r="T332" s="205">
        <f>L332-J332</f>
        <v>-1.8067150000000005</v>
      </c>
      <c r="U332" s="205">
        <f>N332-P332</f>
        <v>-1.8597150000000005</v>
      </c>
      <c r="V332" s="208">
        <f>O332-M332</f>
        <v>36.465</v>
      </c>
    </row>
    <row r="333" spans="1:22" ht="12.75">
      <c r="A333" s="148"/>
      <c r="B333" s="62">
        <v>34</v>
      </c>
      <c r="C333" s="46" t="s">
        <v>137</v>
      </c>
      <c r="D333" s="65">
        <v>11</v>
      </c>
      <c r="E333" s="47">
        <v>1925</v>
      </c>
      <c r="F333" s="55">
        <v>392.63</v>
      </c>
      <c r="G333" s="55">
        <v>326.76</v>
      </c>
      <c r="H333" s="19">
        <v>2.401</v>
      </c>
      <c r="I333" s="19">
        <f>H333</f>
        <v>2.401</v>
      </c>
      <c r="J333" s="35">
        <v>1.6</v>
      </c>
      <c r="K333" s="19">
        <f>I333-N333</f>
        <v>1.738</v>
      </c>
      <c r="L333" s="19">
        <f>I333-P333</f>
        <v>2.1969999999999996</v>
      </c>
      <c r="M333" s="16">
        <v>13</v>
      </c>
      <c r="N333" s="19">
        <f>M333*0.051</f>
        <v>0.6629999999999999</v>
      </c>
      <c r="O333" s="16">
        <v>4</v>
      </c>
      <c r="P333" s="19">
        <f>O333*0.051</f>
        <v>0.204</v>
      </c>
      <c r="Q333" s="16">
        <f>J333*1000/D333</f>
        <v>145.45454545454547</v>
      </c>
      <c r="R333" s="16">
        <f>K333*1000/D333</f>
        <v>158</v>
      </c>
      <c r="S333" s="16">
        <f>L333*1000/D333</f>
        <v>199.7272727272727</v>
      </c>
      <c r="T333" s="114">
        <f>L333-J333</f>
        <v>0.5969999999999995</v>
      </c>
      <c r="U333" s="114">
        <f>N333-P333</f>
        <v>0.45899999999999996</v>
      </c>
      <c r="V333" s="115">
        <f>O333-M333</f>
        <v>-9</v>
      </c>
    </row>
    <row r="334" spans="1:22" ht="12.75">
      <c r="A334" s="148"/>
      <c r="B334" s="62">
        <v>35</v>
      </c>
      <c r="C334" s="46" t="s">
        <v>344</v>
      </c>
      <c r="D334" s="15">
        <v>12</v>
      </c>
      <c r="E334" s="47">
        <v>1900</v>
      </c>
      <c r="F334" s="28">
        <v>558.26</v>
      </c>
      <c r="G334" s="28">
        <v>485.29</v>
      </c>
      <c r="H334" s="19">
        <v>2.722</v>
      </c>
      <c r="I334" s="19">
        <f>H334</f>
        <v>2.722</v>
      </c>
      <c r="J334" s="19">
        <v>1.855</v>
      </c>
      <c r="K334" s="19">
        <f>I334-N334</f>
        <v>1.9060000000000001</v>
      </c>
      <c r="L334" s="19">
        <f>I334-P334</f>
        <v>1.855</v>
      </c>
      <c r="M334" s="16">
        <v>16</v>
      </c>
      <c r="N334" s="19">
        <f>M334*0.051</f>
        <v>0.816</v>
      </c>
      <c r="O334" s="16">
        <v>17</v>
      </c>
      <c r="P334" s="19">
        <f>O334*0.051</f>
        <v>0.867</v>
      </c>
      <c r="Q334" s="16">
        <f>J334*1000/D334</f>
        <v>154.58333333333334</v>
      </c>
      <c r="R334" s="16">
        <f>K334*1000/D334</f>
        <v>158.83333333333334</v>
      </c>
      <c r="S334" s="16">
        <f>L334*1000/D334</f>
        <v>154.58333333333334</v>
      </c>
      <c r="T334" s="114">
        <f>L334-J334</f>
        <v>0</v>
      </c>
      <c r="U334" s="114">
        <f>N334-P334</f>
        <v>-0.051000000000000045</v>
      </c>
      <c r="V334" s="115">
        <f>O334-M334</f>
        <v>1</v>
      </c>
    </row>
    <row r="335" spans="1:22" ht="12.75">
      <c r="A335" s="148"/>
      <c r="B335" s="62">
        <v>36</v>
      </c>
      <c r="C335" s="265" t="s">
        <v>158</v>
      </c>
      <c r="D335" s="211">
        <v>46</v>
      </c>
      <c r="E335" s="212" t="s">
        <v>147</v>
      </c>
      <c r="F335" s="302">
        <v>2328.86</v>
      </c>
      <c r="G335" s="302">
        <v>2328.86</v>
      </c>
      <c r="H335" s="328">
        <v>12.99</v>
      </c>
      <c r="I335" s="214">
        <f>H335</f>
        <v>12.99</v>
      </c>
      <c r="J335" s="214">
        <v>7.2</v>
      </c>
      <c r="K335" s="214">
        <f>I335-N335</f>
        <v>7.33077</v>
      </c>
      <c r="L335" s="214">
        <f>I335-P335</f>
        <v>4.104480000000001</v>
      </c>
      <c r="M335" s="288">
        <v>107</v>
      </c>
      <c r="N335" s="214">
        <f>M335*0.05289</f>
        <v>5.65923</v>
      </c>
      <c r="O335" s="288">
        <v>168</v>
      </c>
      <c r="P335" s="214">
        <f>O335*0.05289</f>
        <v>8.88552</v>
      </c>
      <c r="Q335" s="215">
        <f>J335*1000/D335</f>
        <v>156.52173913043478</v>
      </c>
      <c r="R335" s="215">
        <f>K335*1000/D335</f>
        <v>159.36456521739132</v>
      </c>
      <c r="S335" s="215">
        <f>L335*1000/D335</f>
        <v>89.22782608695653</v>
      </c>
      <c r="T335" s="213">
        <f>L335-J335</f>
        <v>-3.0955199999999996</v>
      </c>
      <c r="U335" s="213">
        <f>N335-P335</f>
        <v>-3.2262899999999997</v>
      </c>
      <c r="V335" s="216">
        <f>O335-M335</f>
        <v>61</v>
      </c>
    </row>
    <row r="336" spans="1:22" ht="12.75">
      <c r="A336" s="148"/>
      <c r="B336" s="62">
        <v>37</v>
      </c>
      <c r="C336" s="18" t="s">
        <v>673</v>
      </c>
      <c r="D336" s="15">
        <v>60</v>
      </c>
      <c r="E336" s="15">
        <v>1985</v>
      </c>
      <c r="F336" s="28">
        <v>2335.19</v>
      </c>
      <c r="G336" s="28">
        <v>2335.19</v>
      </c>
      <c r="H336" s="19">
        <v>15.3</v>
      </c>
      <c r="I336" s="19">
        <f>H336</f>
        <v>15.3</v>
      </c>
      <c r="J336" s="19">
        <v>9.055</v>
      </c>
      <c r="K336" s="19">
        <f>I336-N336</f>
        <v>9.588000000000001</v>
      </c>
      <c r="L336" s="19">
        <f>I336-P336</f>
        <v>9.047400000000001</v>
      </c>
      <c r="M336" s="16">
        <v>112</v>
      </c>
      <c r="N336" s="19">
        <f>M336*0.051</f>
        <v>5.712</v>
      </c>
      <c r="O336" s="16">
        <v>122.6</v>
      </c>
      <c r="P336" s="19">
        <f>O336*0.051</f>
        <v>6.252599999999999</v>
      </c>
      <c r="Q336" s="16">
        <f>J336*1000/D336</f>
        <v>150.91666666666666</v>
      </c>
      <c r="R336" s="16">
        <f>K336*1000/D336</f>
        <v>159.80000000000004</v>
      </c>
      <c r="S336" s="16">
        <f>L336*1000/D336</f>
        <v>150.79000000000002</v>
      </c>
      <c r="T336" s="114">
        <f>L336-J336</f>
        <v>-0.007599999999998275</v>
      </c>
      <c r="U336" s="114">
        <f>N336-P336</f>
        <v>-0.5405999999999995</v>
      </c>
      <c r="V336" s="115">
        <f>O336-M336</f>
        <v>10.599999999999994</v>
      </c>
    </row>
    <row r="337" spans="1:22" ht="12.75">
      <c r="A337" s="148"/>
      <c r="B337" s="62">
        <v>38</v>
      </c>
      <c r="C337" s="265" t="s">
        <v>157</v>
      </c>
      <c r="D337" s="211">
        <v>45</v>
      </c>
      <c r="E337" s="212" t="s">
        <v>147</v>
      </c>
      <c r="F337" s="302">
        <v>2311.95</v>
      </c>
      <c r="G337" s="302">
        <v>2311.95</v>
      </c>
      <c r="H337" s="328">
        <v>11.56</v>
      </c>
      <c r="I337" s="214">
        <f>H337</f>
        <v>11.56</v>
      </c>
      <c r="J337" s="214">
        <v>7.2</v>
      </c>
      <c r="K337" s="214">
        <f>I337-N337</f>
        <v>7.223020000000001</v>
      </c>
      <c r="L337" s="214">
        <f>I337-P337</f>
        <v>7.4118373</v>
      </c>
      <c r="M337" s="288">
        <v>82</v>
      </c>
      <c r="N337" s="214">
        <f>M337*0.05289</f>
        <v>4.33698</v>
      </c>
      <c r="O337" s="288">
        <v>78.43</v>
      </c>
      <c r="P337" s="214">
        <f>O337*0.05289</f>
        <v>4.1481627</v>
      </c>
      <c r="Q337" s="215">
        <f>J337*1000/D337</f>
        <v>160</v>
      </c>
      <c r="R337" s="215">
        <f>K337*1000/D337</f>
        <v>160.51155555555556</v>
      </c>
      <c r="S337" s="215">
        <f>L337*1000/D337</f>
        <v>164.70749555555557</v>
      </c>
      <c r="T337" s="213">
        <f>L337-J337</f>
        <v>0.2118373</v>
      </c>
      <c r="U337" s="213">
        <f>N337-P337</f>
        <v>0.1888172999999993</v>
      </c>
      <c r="V337" s="216">
        <f>O337-M337</f>
        <v>-3.569999999999993</v>
      </c>
    </row>
    <row r="338" spans="1:22" ht="12.75">
      <c r="A338" s="148"/>
      <c r="B338" s="62">
        <v>39</v>
      </c>
      <c r="C338" s="18" t="s">
        <v>556</v>
      </c>
      <c r="D338" s="15">
        <v>40</v>
      </c>
      <c r="E338" s="15" t="s">
        <v>147</v>
      </c>
      <c r="F338" s="28">
        <v>1935.84</v>
      </c>
      <c r="G338" s="55">
        <f>F338</f>
        <v>1935.84</v>
      </c>
      <c r="H338" s="19">
        <v>10.374</v>
      </c>
      <c r="I338" s="19">
        <f>H338</f>
        <v>10.374</v>
      </c>
      <c r="J338" s="19">
        <v>6.4</v>
      </c>
      <c r="K338" s="19">
        <f>I338-N338</f>
        <v>6.42981</v>
      </c>
      <c r="L338" s="19">
        <f>I338-P338</f>
        <v>7.3926246</v>
      </c>
      <c r="M338" s="16">
        <v>73</v>
      </c>
      <c r="N338" s="19">
        <f>M338*0.05403</f>
        <v>3.9441900000000003</v>
      </c>
      <c r="O338" s="16">
        <v>55.18</v>
      </c>
      <c r="P338" s="19">
        <f>O338*0.05403</f>
        <v>2.9813754</v>
      </c>
      <c r="Q338" s="16">
        <f>J338*1000/D338</f>
        <v>160</v>
      </c>
      <c r="R338" s="16">
        <f>K338*1000/D338</f>
        <v>160.74525</v>
      </c>
      <c r="S338" s="16">
        <f>L338*1000/D338</f>
        <v>184.815615</v>
      </c>
      <c r="T338" s="114">
        <f>L338-J338</f>
        <v>0.9926246000000001</v>
      </c>
      <c r="U338" s="114">
        <f>N338-P338</f>
        <v>0.9628146000000002</v>
      </c>
      <c r="V338" s="115">
        <f>O338-M338</f>
        <v>-17.82</v>
      </c>
    </row>
    <row r="339" spans="1:22" ht="12.75">
      <c r="A339" s="148"/>
      <c r="B339" s="62">
        <v>40</v>
      </c>
      <c r="C339" s="14" t="s">
        <v>193</v>
      </c>
      <c r="D339" s="15">
        <v>60</v>
      </c>
      <c r="E339" s="15">
        <v>1968</v>
      </c>
      <c r="F339" s="28">
        <v>2726.22</v>
      </c>
      <c r="G339" s="28">
        <v>2726.22</v>
      </c>
      <c r="H339" s="19">
        <v>14.3</v>
      </c>
      <c r="I339" s="19">
        <v>14.3</v>
      </c>
      <c r="J339" s="19">
        <v>9.6</v>
      </c>
      <c r="K339" s="19">
        <f>I339-N339</f>
        <v>9.6515</v>
      </c>
      <c r="L339" s="19">
        <f>I339-P339</f>
        <v>9.6515</v>
      </c>
      <c r="M339" s="16">
        <v>82</v>
      </c>
      <c r="N339" s="19">
        <v>4.6485</v>
      </c>
      <c r="O339" s="16">
        <v>82</v>
      </c>
      <c r="P339" s="19">
        <v>4.6485</v>
      </c>
      <c r="Q339" s="16">
        <f>0.16*1000</f>
        <v>160</v>
      </c>
      <c r="R339" s="16">
        <f>K339/D339*1000</f>
        <v>160.85833333333335</v>
      </c>
      <c r="S339" s="16">
        <f>L339/D339*1000</f>
        <v>160.85833333333335</v>
      </c>
      <c r="T339" s="114">
        <f>L339-J339</f>
        <v>0.05150000000000077</v>
      </c>
      <c r="U339" s="114">
        <f>N339-P339</f>
        <v>0</v>
      </c>
      <c r="V339" s="115">
        <f>O339-M339</f>
        <v>0</v>
      </c>
    </row>
    <row r="340" spans="1:22" ht="12.75">
      <c r="A340" s="148"/>
      <c r="B340" s="62">
        <v>41</v>
      </c>
      <c r="C340" s="18" t="s">
        <v>507</v>
      </c>
      <c r="D340" s="15">
        <v>100</v>
      </c>
      <c r="E340" s="15" t="s">
        <v>147</v>
      </c>
      <c r="F340" s="28">
        <v>4428.15</v>
      </c>
      <c r="G340" s="28">
        <v>4428.15</v>
      </c>
      <c r="H340" s="19">
        <v>16.095</v>
      </c>
      <c r="I340" s="19">
        <f>H340</f>
        <v>16.095</v>
      </c>
      <c r="J340" s="19">
        <v>16</v>
      </c>
      <c r="K340" s="19">
        <f>I340-N340</f>
        <v>16.095</v>
      </c>
      <c r="L340" s="19">
        <f>I340-P340</f>
        <v>9.82404</v>
      </c>
      <c r="M340" s="16"/>
      <c r="N340" s="19">
        <f>M340*0.051</f>
        <v>0</v>
      </c>
      <c r="O340" s="16">
        <v>122.96</v>
      </c>
      <c r="P340" s="19">
        <f>O340*0.051</f>
        <v>6.27096</v>
      </c>
      <c r="Q340" s="16">
        <f>J340*1000/D340</f>
        <v>160</v>
      </c>
      <c r="R340" s="16">
        <f>K340*1000/D340</f>
        <v>160.95</v>
      </c>
      <c r="S340" s="16">
        <f>L340*1000/D340</f>
        <v>98.24040000000001</v>
      </c>
      <c r="T340" s="114">
        <f>L340-J340</f>
        <v>-6.17596</v>
      </c>
      <c r="U340" s="114">
        <f>N340-P340</f>
        <v>-6.27096</v>
      </c>
      <c r="V340" s="115">
        <f>O340-M340</f>
        <v>122.96</v>
      </c>
    </row>
    <row r="341" spans="1:22" ht="12.75">
      <c r="A341" s="148"/>
      <c r="B341" s="62">
        <v>42</v>
      </c>
      <c r="C341" s="14" t="s">
        <v>293</v>
      </c>
      <c r="D341" s="15">
        <v>73</v>
      </c>
      <c r="E341" s="15">
        <v>1975</v>
      </c>
      <c r="F341" s="28">
        <v>3803.1</v>
      </c>
      <c r="G341" s="28">
        <f>F341</f>
        <v>3803.1</v>
      </c>
      <c r="H341" s="19">
        <v>18.45</v>
      </c>
      <c r="I341" s="19">
        <f>H341</f>
        <v>18.45</v>
      </c>
      <c r="J341" s="19">
        <v>11.44</v>
      </c>
      <c r="K341" s="19">
        <f>I341-N341</f>
        <v>11.769</v>
      </c>
      <c r="L341" s="19">
        <f>I341-P341</f>
        <v>10.601205</v>
      </c>
      <c r="M341" s="16">
        <v>131</v>
      </c>
      <c r="N341" s="19">
        <f>M341*0.051</f>
        <v>6.680999999999999</v>
      </c>
      <c r="O341" s="16">
        <v>138.5</v>
      </c>
      <c r="P341" s="19">
        <f>O341*0.05667</f>
        <v>7.848795</v>
      </c>
      <c r="Q341" s="16">
        <f>J341*1000/D341</f>
        <v>156.7123287671233</v>
      </c>
      <c r="R341" s="16">
        <f>K341*1000/D341</f>
        <v>161.21917808219177</v>
      </c>
      <c r="S341" s="16">
        <f>L341*1000/D341</f>
        <v>145.22198630136987</v>
      </c>
      <c r="T341" s="114">
        <f>L341-J341</f>
        <v>-0.8387949999999993</v>
      </c>
      <c r="U341" s="114">
        <f>N341-P341</f>
        <v>-1.1677950000000008</v>
      </c>
      <c r="V341" s="115">
        <f>1.11*O341-M341</f>
        <v>22.735000000000014</v>
      </c>
    </row>
    <row r="342" spans="1:22" ht="12.75">
      <c r="A342" s="148"/>
      <c r="B342" s="62">
        <v>43</v>
      </c>
      <c r="C342" s="18" t="s">
        <v>241</v>
      </c>
      <c r="D342" s="15">
        <v>50</v>
      </c>
      <c r="E342" s="34" t="s">
        <v>405</v>
      </c>
      <c r="F342" s="28">
        <v>1860.33</v>
      </c>
      <c r="G342" s="55">
        <f>F342</f>
        <v>1860.33</v>
      </c>
      <c r="H342" s="19">
        <v>13.471</v>
      </c>
      <c r="I342" s="19">
        <f>H342</f>
        <v>13.471</v>
      </c>
      <c r="J342" s="35">
        <f>160*D342/1000</f>
        <v>8</v>
      </c>
      <c r="K342" s="19">
        <f>I342-N342</f>
        <v>8.08925</v>
      </c>
      <c r="L342" s="19">
        <f>I342-P342</f>
        <v>10.587515</v>
      </c>
      <c r="M342" s="16">
        <v>95</v>
      </c>
      <c r="N342" s="19">
        <f>M342*0.05665</f>
        <v>5.38175</v>
      </c>
      <c r="O342" s="16">
        <v>50.9</v>
      </c>
      <c r="P342" s="19">
        <f>O342*0.05665</f>
        <v>2.883485</v>
      </c>
      <c r="Q342" s="16">
        <f>J342*1000/D342</f>
        <v>160</v>
      </c>
      <c r="R342" s="16">
        <f>K342*1000/D342</f>
        <v>161.785</v>
      </c>
      <c r="S342" s="16">
        <f>L342*1000/D342</f>
        <v>211.75029999999998</v>
      </c>
      <c r="T342" s="114">
        <f>L342-J342</f>
        <v>2.587515</v>
      </c>
      <c r="U342" s="114">
        <f>N342-P342</f>
        <v>2.4982650000000004</v>
      </c>
      <c r="V342" s="115">
        <f>O342-M342</f>
        <v>-44.1</v>
      </c>
    </row>
    <row r="343" spans="1:22" ht="12.75">
      <c r="A343" s="148"/>
      <c r="B343" s="62">
        <v>44</v>
      </c>
      <c r="C343" s="14" t="s">
        <v>57</v>
      </c>
      <c r="D343" s="15">
        <v>55</v>
      </c>
      <c r="E343" s="15">
        <v>1970</v>
      </c>
      <c r="F343" s="28">
        <v>2574</v>
      </c>
      <c r="G343" s="28">
        <v>2574</v>
      </c>
      <c r="H343" s="19">
        <v>13.698</v>
      </c>
      <c r="I343" s="19">
        <f>H343</f>
        <v>13.698</v>
      </c>
      <c r="J343" s="92">
        <v>8.8</v>
      </c>
      <c r="K343" s="19">
        <f>I343-N343</f>
        <v>8.920480000000001</v>
      </c>
      <c r="L343" s="19">
        <f>I343-P343</f>
        <v>8.126016</v>
      </c>
      <c r="M343" s="96">
        <v>89</v>
      </c>
      <c r="N343" s="19">
        <f>M343*0.05368</f>
        <v>4.77752</v>
      </c>
      <c r="O343" s="96">
        <v>103.8</v>
      </c>
      <c r="P343" s="19">
        <f>O343*0.05368</f>
        <v>5.571984</v>
      </c>
      <c r="Q343" s="16">
        <f>J343*1000/D343</f>
        <v>160</v>
      </c>
      <c r="R343" s="16">
        <f>K343*1000/D343</f>
        <v>162.1905454545455</v>
      </c>
      <c r="S343" s="16">
        <f>L343*1000/D343</f>
        <v>147.74574545454544</v>
      </c>
      <c r="T343" s="114">
        <f>L343-J343</f>
        <v>-0.6739840000000008</v>
      </c>
      <c r="U343" s="114">
        <f>N343-P343</f>
        <v>-0.7944639999999996</v>
      </c>
      <c r="V343" s="115">
        <f>O343-M343</f>
        <v>14.799999999999997</v>
      </c>
    </row>
    <row r="344" spans="1:22" ht="12.75">
      <c r="A344" s="148"/>
      <c r="B344" s="62">
        <v>45</v>
      </c>
      <c r="C344" s="18" t="s">
        <v>84</v>
      </c>
      <c r="D344" s="15">
        <v>25</v>
      </c>
      <c r="E344" s="15">
        <v>1983</v>
      </c>
      <c r="F344" s="28">
        <v>1352.05</v>
      </c>
      <c r="G344" s="28">
        <v>1352.05</v>
      </c>
      <c r="H344" s="19">
        <v>6.709</v>
      </c>
      <c r="I344" s="19">
        <f>H344</f>
        <v>6.709</v>
      </c>
      <c r="J344" s="19">
        <v>3.84</v>
      </c>
      <c r="K344" s="19">
        <f>I344-N344</f>
        <v>4.057</v>
      </c>
      <c r="L344" s="19">
        <f>I344-P344</f>
        <v>4.4536</v>
      </c>
      <c r="M344" s="16">
        <v>52</v>
      </c>
      <c r="N344" s="19">
        <f>M344*0.051</f>
        <v>2.6519999999999997</v>
      </c>
      <c r="O344" s="16">
        <v>42</v>
      </c>
      <c r="P344" s="19">
        <f>O344*0.0537</f>
        <v>2.2554</v>
      </c>
      <c r="Q344" s="16">
        <f>J344*1000/D344</f>
        <v>153.6</v>
      </c>
      <c r="R344" s="16">
        <f>K344*1000/D344</f>
        <v>162.28000000000003</v>
      </c>
      <c r="S344" s="16">
        <f>L344*1000/D344</f>
        <v>178.14399999999998</v>
      </c>
      <c r="T344" s="114">
        <f>L344-J344</f>
        <v>0.6135999999999999</v>
      </c>
      <c r="U344" s="114">
        <f>N344-P344</f>
        <v>0.39659999999999984</v>
      </c>
      <c r="V344" s="115">
        <f>O344-M344</f>
        <v>-10</v>
      </c>
    </row>
    <row r="345" spans="1:22" ht="12.75">
      <c r="A345" s="148"/>
      <c r="B345" s="62">
        <v>46</v>
      </c>
      <c r="C345" s="14" t="s">
        <v>36</v>
      </c>
      <c r="D345" s="15">
        <v>72</v>
      </c>
      <c r="E345" s="15">
        <v>1976</v>
      </c>
      <c r="F345" s="28">
        <v>3781</v>
      </c>
      <c r="G345" s="28">
        <v>3781</v>
      </c>
      <c r="H345" s="19">
        <v>17.611</v>
      </c>
      <c r="I345" s="19">
        <f>+H345</f>
        <v>17.611</v>
      </c>
      <c r="J345" s="92">
        <v>11.52</v>
      </c>
      <c r="K345" s="19">
        <f>I345-N345</f>
        <v>11.695</v>
      </c>
      <c r="L345" s="19">
        <f>I345-P345</f>
        <v>13.2505</v>
      </c>
      <c r="M345" s="96">
        <v>116</v>
      </c>
      <c r="N345" s="19">
        <f>M345*0.051</f>
        <v>5.9159999999999995</v>
      </c>
      <c r="O345" s="96">
        <v>85.5</v>
      </c>
      <c r="P345" s="19">
        <f>O345*0.051</f>
        <v>4.3605</v>
      </c>
      <c r="Q345" s="16">
        <f>J345*1000/D345</f>
        <v>160</v>
      </c>
      <c r="R345" s="16">
        <f>K345*1000/D345</f>
        <v>162.43055555555554</v>
      </c>
      <c r="S345" s="16">
        <f>L345*1000/D345</f>
        <v>184.03472222222223</v>
      </c>
      <c r="T345" s="114">
        <f>L345-J345</f>
        <v>1.730500000000001</v>
      </c>
      <c r="U345" s="114">
        <f>N345-P345</f>
        <v>1.5554999999999994</v>
      </c>
      <c r="V345" s="115">
        <f>O345-M345</f>
        <v>-30.5</v>
      </c>
    </row>
    <row r="346" spans="1:22" ht="12.75">
      <c r="A346" s="148"/>
      <c r="B346" s="62">
        <v>47</v>
      </c>
      <c r="C346" s="18" t="s">
        <v>92</v>
      </c>
      <c r="D346" s="15">
        <v>20</v>
      </c>
      <c r="E346" s="15">
        <v>1977</v>
      </c>
      <c r="F346" s="28">
        <v>1058.36</v>
      </c>
      <c r="G346" s="28">
        <v>1058.36</v>
      </c>
      <c r="H346" s="19">
        <v>5.094</v>
      </c>
      <c r="I346" s="19">
        <f>H346</f>
        <v>5.094</v>
      </c>
      <c r="J346" s="19">
        <v>3.2</v>
      </c>
      <c r="K346" s="19">
        <f>I346-N346</f>
        <v>3.2580000000000005</v>
      </c>
      <c r="L346" s="19">
        <f>I346-P346</f>
        <v>3.1071000000000004</v>
      </c>
      <c r="M346" s="16">
        <v>36</v>
      </c>
      <c r="N346" s="19">
        <f>M346*0.051</f>
        <v>1.8359999999999999</v>
      </c>
      <c r="O346" s="16">
        <v>37</v>
      </c>
      <c r="P346" s="19">
        <f>O346*0.0537</f>
        <v>1.9868999999999999</v>
      </c>
      <c r="Q346" s="16">
        <f>J346*1000/D346</f>
        <v>160</v>
      </c>
      <c r="R346" s="16">
        <f>K346*1000/D346</f>
        <v>162.90000000000003</v>
      </c>
      <c r="S346" s="16">
        <f>L346*1000/D346</f>
        <v>155.35500000000002</v>
      </c>
      <c r="T346" s="114">
        <f>L346-J346</f>
        <v>-0.09289999999999976</v>
      </c>
      <c r="U346" s="114">
        <f>N346-P346</f>
        <v>-0.15090000000000003</v>
      </c>
      <c r="V346" s="115">
        <f>O346-M346</f>
        <v>1</v>
      </c>
    </row>
    <row r="347" spans="1:22" ht="12.75">
      <c r="A347" s="148"/>
      <c r="B347" s="62">
        <v>48</v>
      </c>
      <c r="C347" s="18" t="s">
        <v>552</v>
      </c>
      <c r="D347" s="15">
        <v>22</v>
      </c>
      <c r="E347" s="15" t="s">
        <v>147</v>
      </c>
      <c r="F347" s="28">
        <v>1229.1</v>
      </c>
      <c r="G347" s="28">
        <f>F347</f>
        <v>1229.1</v>
      </c>
      <c r="H347" s="19">
        <v>6.503</v>
      </c>
      <c r="I347" s="19">
        <f>H347</f>
        <v>6.503</v>
      </c>
      <c r="J347" s="19">
        <v>3.36</v>
      </c>
      <c r="K347" s="19">
        <f>I347-N347</f>
        <v>3.5853800000000002</v>
      </c>
      <c r="L347" s="19">
        <f>I347-P347</f>
        <v>3.374663</v>
      </c>
      <c r="M347" s="16">
        <v>54</v>
      </c>
      <c r="N347" s="19">
        <f>M347*0.05403</f>
        <v>2.91762</v>
      </c>
      <c r="O347" s="16">
        <v>57.9</v>
      </c>
      <c r="P347" s="19">
        <f>O347*0.05403</f>
        <v>3.128337</v>
      </c>
      <c r="Q347" s="16">
        <f>J347*1000/D347</f>
        <v>152.72727272727272</v>
      </c>
      <c r="R347" s="16">
        <f>K347*1000/D347</f>
        <v>162.97181818181818</v>
      </c>
      <c r="S347" s="16">
        <f>L347*1000/D347</f>
        <v>153.39377272727273</v>
      </c>
      <c r="T347" s="114">
        <f>L347-J347</f>
        <v>0.014663000000000093</v>
      </c>
      <c r="U347" s="114">
        <f>N347-P347</f>
        <v>-0.21071700000000027</v>
      </c>
      <c r="V347" s="115">
        <f>O347-M347</f>
        <v>3.8999999999999986</v>
      </c>
    </row>
    <row r="348" spans="1:22" ht="12.75">
      <c r="A348" s="148"/>
      <c r="B348" s="62">
        <v>49</v>
      </c>
      <c r="C348" s="266" t="s">
        <v>176</v>
      </c>
      <c r="D348" s="211">
        <v>40</v>
      </c>
      <c r="E348" s="212" t="s">
        <v>147</v>
      </c>
      <c r="F348" s="303">
        <v>2231.59</v>
      </c>
      <c r="G348" s="303">
        <v>2231.59</v>
      </c>
      <c r="H348" s="328">
        <v>11.5</v>
      </c>
      <c r="I348" s="214">
        <f>H348</f>
        <v>11.5</v>
      </c>
      <c r="J348" s="214">
        <v>6.4</v>
      </c>
      <c r="K348" s="214">
        <f>I348-N348</f>
        <v>6.52834</v>
      </c>
      <c r="L348" s="214">
        <f>I348-P348</f>
        <v>6.2633611</v>
      </c>
      <c r="M348" s="288">
        <v>94</v>
      </c>
      <c r="N348" s="214">
        <f>M348*0.05289</f>
        <v>4.97166</v>
      </c>
      <c r="O348" s="288">
        <v>99.01</v>
      </c>
      <c r="P348" s="214">
        <f>O348*0.05289</f>
        <v>5.2366389</v>
      </c>
      <c r="Q348" s="215">
        <f>J348*1000/D348</f>
        <v>160</v>
      </c>
      <c r="R348" s="215">
        <f>K348*1000/D348</f>
        <v>163.20850000000002</v>
      </c>
      <c r="S348" s="215">
        <f>L348*1000/D348</f>
        <v>156.5840275</v>
      </c>
      <c r="T348" s="213">
        <f>L348-J348</f>
        <v>-0.13663890000000034</v>
      </c>
      <c r="U348" s="213">
        <f>N348-P348</f>
        <v>-0.2649789</v>
      </c>
      <c r="V348" s="216">
        <f>O348-M348</f>
        <v>5.010000000000005</v>
      </c>
    </row>
    <row r="349" spans="1:22" ht="12.75">
      <c r="A349" s="148"/>
      <c r="B349" s="62">
        <v>50</v>
      </c>
      <c r="C349" s="18" t="s">
        <v>638</v>
      </c>
      <c r="D349" s="15">
        <v>40</v>
      </c>
      <c r="E349" s="15" t="s">
        <v>147</v>
      </c>
      <c r="F349" s="28">
        <v>2236.75</v>
      </c>
      <c r="G349" s="28">
        <v>2236.75</v>
      </c>
      <c r="H349" s="19">
        <v>11.572</v>
      </c>
      <c r="I349" s="19">
        <v>11.572</v>
      </c>
      <c r="J349" s="19">
        <f>D349*0.16</f>
        <v>6.4</v>
      </c>
      <c r="K349" s="19">
        <f>I349-N349</f>
        <v>6.532239999999999</v>
      </c>
      <c r="L349" s="19">
        <f>I349-P349</f>
        <v>8.553621999999999</v>
      </c>
      <c r="M349" s="16">
        <v>92</v>
      </c>
      <c r="N349" s="19">
        <f>M349*0.05478</f>
        <v>5.03976</v>
      </c>
      <c r="O349" s="16">
        <v>55.1</v>
      </c>
      <c r="P349" s="19">
        <f>O349*0.05478</f>
        <v>3.0183780000000002</v>
      </c>
      <c r="Q349" s="16">
        <f>J349*1000/D349</f>
        <v>160</v>
      </c>
      <c r="R349" s="16">
        <f>K349*1000/D349</f>
        <v>163.30599999999998</v>
      </c>
      <c r="S349" s="16">
        <f>L349*1000/D349</f>
        <v>213.84054999999998</v>
      </c>
      <c r="T349" s="114">
        <f>L349-J349</f>
        <v>2.1536219999999986</v>
      </c>
      <c r="U349" s="114">
        <f>N349-P349</f>
        <v>2.021382</v>
      </c>
      <c r="V349" s="115">
        <f>O349-M349</f>
        <v>-36.9</v>
      </c>
    </row>
    <row r="350" spans="1:22" ht="12.75">
      <c r="A350" s="148"/>
      <c r="B350" s="62">
        <v>51</v>
      </c>
      <c r="C350" s="203" t="s">
        <v>467</v>
      </c>
      <c r="D350" s="262">
        <v>20</v>
      </c>
      <c r="E350" s="204">
        <v>1980</v>
      </c>
      <c r="F350" s="300">
        <v>1049.46</v>
      </c>
      <c r="G350" s="300">
        <v>1049.46</v>
      </c>
      <c r="H350" s="326">
        <v>4.392</v>
      </c>
      <c r="I350" s="206">
        <f>H350</f>
        <v>4.392</v>
      </c>
      <c r="J350" s="327">
        <v>3.2</v>
      </c>
      <c r="K350" s="206">
        <f>I350-N350</f>
        <v>3.2700000000000005</v>
      </c>
      <c r="L350" s="206">
        <f>I350-P350</f>
        <v>3.5250000000000004</v>
      </c>
      <c r="M350" s="346">
        <v>22</v>
      </c>
      <c r="N350" s="206">
        <f>M350*0.051</f>
        <v>1.1219999999999999</v>
      </c>
      <c r="O350" s="353">
        <v>17</v>
      </c>
      <c r="P350" s="206">
        <f>O350*0.051</f>
        <v>0.867</v>
      </c>
      <c r="Q350" s="207">
        <f>J350*1000/D350</f>
        <v>160</v>
      </c>
      <c r="R350" s="207">
        <f>K350*1000/D350</f>
        <v>163.50000000000003</v>
      </c>
      <c r="S350" s="207">
        <f>L350*1000/D350</f>
        <v>176.25000000000003</v>
      </c>
      <c r="T350" s="205">
        <f>L350-J350</f>
        <v>0.3250000000000002</v>
      </c>
      <c r="U350" s="205">
        <f>N350-P350</f>
        <v>0.2549999999999999</v>
      </c>
      <c r="V350" s="208">
        <f>O350-M350</f>
        <v>-5</v>
      </c>
    </row>
    <row r="351" spans="1:22" ht="12.75">
      <c r="A351" s="148"/>
      <c r="B351" s="62">
        <v>52</v>
      </c>
      <c r="C351" s="18" t="s">
        <v>506</v>
      </c>
      <c r="D351" s="15">
        <v>54</v>
      </c>
      <c r="E351" s="15" t="s">
        <v>147</v>
      </c>
      <c r="F351" s="28">
        <v>3002.23</v>
      </c>
      <c r="G351" s="28">
        <v>3002.23</v>
      </c>
      <c r="H351" s="19">
        <v>8.848</v>
      </c>
      <c r="I351" s="19">
        <f>H351</f>
        <v>8.848</v>
      </c>
      <c r="J351" s="19">
        <v>8.49</v>
      </c>
      <c r="K351" s="19">
        <f>I351-N351</f>
        <v>8.848</v>
      </c>
      <c r="L351" s="19">
        <f>I351-P351</f>
        <v>5.074000000000002</v>
      </c>
      <c r="M351" s="16"/>
      <c r="N351" s="19">
        <f>M351*0.051</f>
        <v>0</v>
      </c>
      <c r="O351" s="16">
        <v>74</v>
      </c>
      <c r="P351" s="19">
        <f>O351*0.051</f>
        <v>3.7739999999999996</v>
      </c>
      <c r="Q351" s="16">
        <f>J351*1000/D351</f>
        <v>157.22222222222223</v>
      </c>
      <c r="R351" s="16">
        <f>K351*1000/D351</f>
        <v>163.85185185185185</v>
      </c>
      <c r="S351" s="16">
        <f>L351*1000/D351</f>
        <v>93.96296296296299</v>
      </c>
      <c r="T351" s="114">
        <f>L351-J351</f>
        <v>-3.4159999999999986</v>
      </c>
      <c r="U351" s="114">
        <f>N351-P351</f>
        <v>-3.7739999999999996</v>
      </c>
      <c r="V351" s="115">
        <f>O351-M351</f>
        <v>74</v>
      </c>
    </row>
    <row r="352" spans="1:22" ht="12.75">
      <c r="A352" s="148"/>
      <c r="B352" s="62">
        <v>53</v>
      </c>
      <c r="C352" s="18" t="s">
        <v>359</v>
      </c>
      <c r="D352" s="15">
        <v>40</v>
      </c>
      <c r="E352" s="15">
        <v>1995</v>
      </c>
      <c r="F352" s="28">
        <v>2169.11</v>
      </c>
      <c r="G352" s="28">
        <v>2169.11</v>
      </c>
      <c r="H352" s="19">
        <v>11.465</v>
      </c>
      <c r="I352" s="19">
        <f>H352</f>
        <v>11.465</v>
      </c>
      <c r="J352" s="19">
        <v>6.4</v>
      </c>
      <c r="K352" s="19">
        <f>I352-N352</f>
        <v>6.62</v>
      </c>
      <c r="L352" s="19">
        <f>I352-P352</f>
        <v>6.875</v>
      </c>
      <c r="M352" s="16">
        <v>95</v>
      </c>
      <c r="N352" s="19">
        <f>M352*0.051</f>
        <v>4.845</v>
      </c>
      <c r="O352" s="16">
        <v>90</v>
      </c>
      <c r="P352" s="19">
        <f>O352*0.051</f>
        <v>4.59</v>
      </c>
      <c r="Q352" s="16">
        <f>J352*1000/D352</f>
        <v>160</v>
      </c>
      <c r="R352" s="16">
        <f>K352*1000/D352</f>
        <v>165.5</v>
      </c>
      <c r="S352" s="16">
        <f>L352*1000/D352</f>
        <v>171.875</v>
      </c>
      <c r="T352" s="114">
        <f>L352-J352</f>
        <v>0.47499999999999964</v>
      </c>
      <c r="U352" s="114">
        <f>N352-P352</f>
        <v>0.2549999999999999</v>
      </c>
      <c r="V352" s="115">
        <f>O352-M352</f>
        <v>-5</v>
      </c>
    </row>
    <row r="353" spans="1:22" ht="12.75">
      <c r="A353" s="148"/>
      <c r="B353" s="62">
        <v>54</v>
      </c>
      <c r="C353" s="265" t="s">
        <v>163</v>
      </c>
      <c r="D353" s="211">
        <v>108</v>
      </c>
      <c r="E353" s="212" t="s">
        <v>147</v>
      </c>
      <c r="F353" s="302">
        <v>2602.23</v>
      </c>
      <c r="G353" s="302">
        <v>2602.23</v>
      </c>
      <c r="H353" s="328">
        <v>22.62</v>
      </c>
      <c r="I353" s="214">
        <f>H353</f>
        <v>22.62</v>
      </c>
      <c r="J353" s="214">
        <v>17.28</v>
      </c>
      <c r="K353" s="214">
        <f>I353-N353</f>
        <v>17.91279</v>
      </c>
      <c r="L353" s="214">
        <f>I353-P353</f>
        <v>17.028998100000003</v>
      </c>
      <c r="M353" s="288">
        <v>89</v>
      </c>
      <c r="N353" s="214">
        <f>M353*0.05289</f>
        <v>4.70721</v>
      </c>
      <c r="O353" s="288">
        <v>105.71</v>
      </c>
      <c r="P353" s="214">
        <f>O353*0.05289</f>
        <v>5.591001899999999</v>
      </c>
      <c r="Q353" s="215">
        <f>J353*1000/D353</f>
        <v>160</v>
      </c>
      <c r="R353" s="215">
        <f>K353*1000/D353</f>
        <v>165.85916666666668</v>
      </c>
      <c r="S353" s="215">
        <f>L353*1000/D353</f>
        <v>157.67590833333338</v>
      </c>
      <c r="T353" s="213">
        <f>L353-J353</f>
        <v>-0.25100189999999856</v>
      </c>
      <c r="U353" s="213">
        <f>N353-P353</f>
        <v>-0.8837918999999994</v>
      </c>
      <c r="V353" s="216">
        <f>O353-M353</f>
        <v>16.709999999999994</v>
      </c>
    </row>
    <row r="354" spans="1:22" ht="12.75">
      <c r="A354" s="148"/>
      <c r="B354" s="62">
        <v>55</v>
      </c>
      <c r="C354" s="18" t="s">
        <v>569</v>
      </c>
      <c r="D354" s="15">
        <v>20</v>
      </c>
      <c r="E354" s="15">
        <v>1971</v>
      </c>
      <c r="F354" s="28">
        <v>956.63</v>
      </c>
      <c r="G354" s="28">
        <v>956.63</v>
      </c>
      <c r="H354" s="19">
        <v>4.85</v>
      </c>
      <c r="I354" s="19">
        <f>H354</f>
        <v>4.85</v>
      </c>
      <c r="J354" s="19">
        <v>3.2</v>
      </c>
      <c r="K354" s="19">
        <f>I354-N354</f>
        <v>3.32</v>
      </c>
      <c r="L354" s="19">
        <f>I354-P354</f>
        <v>2.8609999999999998</v>
      </c>
      <c r="M354" s="16">
        <v>30</v>
      </c>
      <c r="N354" s="19">
        <f>M354*0.051</f>
        <v>1.5299999999999998</v>
      </c>
      <c r="O354" s="16">
        <v>39</v>
      </c>
      <c r="P354" s="19">
        <f>O354*0.051</f>
        <v>1.9889999999999999</v>
      </c>
      <c r="Q354" s="16">
        <f>J354*1000/D354</f>
        <v>160</v>
      </c>
      <c r="R354" s="16">
        <f>K354*1000/D354</f>
        <v>166</v>
      </c>
      <c r="S354" s="16">
        <f>L354*1000/D354</f>
        <v>143.04999999999998</v>
      </c>
      <c r="T354" s="114">
        <f>L354-J354</f>
        <v>-0.3390000000000004</v>
      </c>
      <c r="U354" s="114">
        <f>N354-P354</f>
        <v>-0.4590000000000001</v>
      </c>
      <c r="V354" s="115">
        <f>O354-M354</f>
        <v>9</v>
      </c>
    </row>
    <row r="355" spans="1:22" ht="12.75">
      <c r="A355" s="148"/>
      <c r="B355" s="62">
        <v>56</v>
      </c>
      <c r="C355" s="266" t="s">
        <v>169</v>
      </c>
      <c r="D355" s="211">
        <v>40</v>
      </c>
      <c r="E355" s="212" t="s">
        <v>147</v>
      </c>
      <c r="F355" s="303">
        <v>2388.7</v>
      </c>
      <c r="G355" s="303">
        <v>2388.7</v>
      </c>
      <c r="H355" s="328">
        <v>11.67</v>
      </c>
      <c r="I355" s="214">
        <f>H355</f>
        <v>11.67</v>
      </c>
      <c r="J355" s="214">
        <v>6.4</v>
      </c>
      <c r="K355" s="214">
        <f>I355-N355</f>
        <v>6.64545</v>
      </c>
      <c r="L355" s="214">
        <f>I355-P355</f>
        <v>6.761279099999999</v>
      </c>
      <c r="M355" s="288">
        <v>95</v>
      </c>
      <c r="N355" s="214">
        <f>M355*0.05289</f>
        <v>5.02455</v>
      </c>
      <c r="O355" s="288">
        <v>92.81</v>
      </c>
      <c r="P355" s="214">
        <f>O355*0.05289</f>
        <v>4.9087209000000005</v>
      </c>
      <c r="Q355" s="215">
        <f>J355*1000/D355</f>
        <v>160</v>
      </c>
      <c r="R355" s="215">
        <f>K355*1000/D355</f>
        <v>166.13625000000002</v>
      </c>
      <c r="S355" s="215">
        <f>L355*1000/D355</f>
        <v>169.03197749999998</v>
      </c>
      <c r="T355" s="213">
        <f>L355-J355</f>
        <v>0.3612790999999991</v>
      </c>
      <c r="U355" s="213">
        <f>N355-P355</f>
        <v>0.11582909999999913</v>
      </c>
      <c r="V355" s="216">
        <f>O355-M355</f>
        <v>-2.1899999999999977</v>
      </c>
    </row>
    <row r="356" spans="1:22" ht="12.75">
      <c r="A356" s="148"/>
      <c r="B356" s="62">
        <v>57</v>
      </c>
      <c r="C356" s="18" t="s">
        <v>422</v>
      </c>
      <c r="D356" s="15">
        <v>45</v>
      </c>
      <c r="E356" s="15">
        <v>1985</v>
      </c>
      <c r="F356" s="28">
        <v>2169.25</v>
      </c>
      <c r="G356" s="28">
        <v>2119.39</v>
      </c>
      <c r="H356" s="19">
        <v>13.254597</v>
      </c>
      <c r="I356" s="19">
        <f>H356</f>
        <v>13.254597</v>
      </c>
      <c r="J356" s="19">
        <v>6.899985</v>
      </c>
      <c r="K356" s="19">
        <f>I356-N356</f>
        <v>7.4915970000000005</v>
      </c>
      <c r="L356" s="19">
        <f>I356-P356</f>
        <v>9.12681</v>
      </c>
      <c r="M356" s="16">
        <v>113</v>
      </c>
      <c r="N356" s="19">
        <f>M356*0.051</f>
        <v>5.763</v>
      </c>
      <c r="O356" s="16">
        <v>80.937</v>
      </c>
      <c r="P356" s="19">
        <f>O356*0.051</f>
        <v>4.127787</v>
      </c>
      <c r="Q356" s="16">
        <f>J356*1000/D356</f>
        <v>153.333</v>
      </c>
      <c r="R356" s="16">
        <f>K356*1000/D356</f>
        <v>166.47993333333335</v>
      </c>
      <c r="S356" s="16">
        <f>L356*1000/D356</f>
        <v>202.81800000000004</v>
      </c>
      <c r="T356" s="114">
        <f>L356-J356</f>
        <v>2.2268250000000007</v>
      </c>
      <c r="U356" s="114">
        <f>N356-P356</f>
        <v>1.6352130000000002</v>
      </c>
      <c r="V356" s="115">
        <f>O356-M356</f>
        <v>-32.063</v>
      </c>
    </row>
    <row r="357" spans="1:22" ht="12.75">
      <c r="A357" s="148"/>
      <c r="B357" s="62">
        <v>58</v>
      </c>
      <c r="C357" s="18" t="s">
        <v>243</v>
      </c>
      <c r="D357" s="15">
        <v>45</v>
      </c>
      <c r="E357" s="34" t="s">
        <v>405</v>
      </c>
      <c r="F357" s="28">
        <v>2224.3</v>
      </c>
      <c r="G357" s="55">
        <f>F357</f>
        <v>2224.3</v>
      </c>
      <c r="H357" s="19">
        <v>12.267</v>
      </c>
      <c r="I357" s="19">
        <f>H357</f>
        <v>12.267</v>
      </c>
      <c r="J357" s="19">
        <f>160*D357/1000</f>
        <v>7.2</v>
      </c>
      <c r="K357" s="19">
        <f>I357-N357</f>
        <v>7.5084</v>
      </c>
      <c r="L357" s="19">
        <f>I357-P357</f>
        <v>7.950836499999999</v>
      </c>
      <c r="M357" s="16">
        <v>84</v>
      </c>
      <c r="N357" s="19">
        <f>M357*0.05665</f>
        <v>4.7585999999999995</v>
      </c>
      <c r="O357" s="16">
        <v>76.19</v>
      </c>
      <c r="P357" s="19">
        <f>O357*0.05665</f>
        <v>4.3161635</v>
      </c>
      <c r="Q357" s="16">
        <f>J357*1000/D357</f>
        <v>160</v>
      </c>
      <c r="R357" s="16">
        <f>K357*1000/D357</f>
        <v>166.85333333333332</v>
      </c>
      <c r="S357" s="16">
        <f>L357*1000/D357</f>
        <v>176.68525555555556</v>
      </c>
      <c r="T357" s="114">
        <f>L357-J357</f>
        <v>0.7508364999999992</v>
      </c>
      <c r="U357" s="114">
        <f>N357-P357</f>
        <v>0.44243649999999946</v>
      </c>
      <c r="V357" s="115">
        <f>O357-M357</f>
        <v>-7.810000000000002</v>
      </c>
    </row>
    <row r="358" spans="1:22" ht="12.75">
      <c r="A358" s="148"/>
      <c r="B358" s="62">
        <v>59</v>
      </c>
      <c r="C358" s="18" t="s">
        <v>599</v>
      </c>
      <c r="D358" s="15">
        <v>60</v>
      </c>
      <c r="E358" s="15">
        <v>1965</v>
      </c>
      <c r="F358" s="28">
        <v>2722.9</v>
      </c>
      <c r="G358" s="28">
        <v>2722.9</v>
      </c>
      <c r="H358" s="19">
        <v>14.996</v>
      </c>
      <c r="I358" s="329">
        <v>14.996</v>
      </c>
      <c r="J358" s="19">
        <v>9.6</v>
      </c>
      <c r="K358" s="19">
        <v>10.151</v>
      </c>
      <c r="L358" s="19">
        <v>10.36724</v>
      </c>
      <c r="M358" s="16">
        <v>95</v>
      </c>
      <c r="N358" s="19">
        <v>4.845</v>
      </c>
      <c r="O358" s="16">
        <v>90.76</v>
      </c>
      <c r="P358" s="19">
        <f>O358*0.051</f>
        <v>4.62876</v>
      </c>
      <c r="Q358" s="16">
        <f>J358*1000/D358</f>
        <v>160</v>
      </c>
      <c r="R358" s="16">
        <f>K358*1000/D358</f>
        <v>169.18333333333334</v>
      </c>
      <c r="S358" s="16">
        <f>L358*1000/D358</f>
        <v>172.78733333333332</v>
      </c>
      <c r="T358" s="114">
        <f>L358-J358</f>
        <v>0.767240000000001</v>
      </c>
      <c r="U358" s="114">
        <f>N358-P358</f>
        <v>0.21624</v>
      </c>
      <c r="V358" s="115">
        <f>O358-M358</f>
        <v>-4.239999999999995</v>
      </c>
    </row>
    <row r="359" spans="1:22" ht="12.75">
      <c r="A359" s="148"/>
      <c r="B359" s="62">
        <v>60</v>
      </c>
      <c r="C359" s="14" t="s">
        <v>188</v>
      </c>
      <c r="D359" s="15">
        <v>60</v>
      </c>
      <c r="E359" s="15">
        <v>1980</v>
      </c>
      <c r="F359" s="28">
        <v>3087.75</v>
      </c>
      <c r="G359" s="28">
        <v>3087.75</v>
      </c>
      <c r="H359" s="19">
        <v>17.77</v>
      </c>
      <c r="I359" s="19">
        <v>17.77</v>
      </c>
      <c r="J359" s="19">
        <v>9.6</v>
      </c>
      <c r="K359" s="19">
        <f>I359-N359</f>
        <v>10.174</v>
      </c>
      <c r="L359" s="19">
        <f>I359-P359</f>
        <v>9.66333</v>
      </c>
      <c r="M359" s="16">
        <v>134</v>
      </c>
      <c r="N359" s="19">
        <v>7.596</v>
      </c>
      <c r="O359" s="16">
        <v>143</v>
      </c>
      <c r="P359" s="19">
        <v>8.10667</v>
      </c>
      <c r="Q359" s="16">
        <f>0.16*1000</f>
        <v>160</v>
      </c>
      <c r="R359" s="16">
        <f>K359/D359*1000</f>
        <v>169.56666666666666</v>
      </c>
      <c r="S359" s="16">
        <f>L359/D359*1000</f>
        <v>161.0555</v>
      </c>
      <c r="T359" s="114">
        <f>L359-J359</f>
        <v>0.06333000000000055</v>
      </c>
      <c r="U359" s="114">
        <f>N359-P359</f>
        <v>-0.5106699999999993</v>
      </c>
      <c r="V359" s="115">
        <f>O359-M359</f>
        <v>9</v>
      </c>
    </row>
    <row r="360" spans="1:22" ht="12.75">
      <c r="A360" s="148"/>
      <c r="B360" s="62">
        <v>61</v>
      </c>
      <c r="C360" s="362" t="s">
        <v>466</v>
      </c>
      <c r="D360" s="368">
        <v>17</v>
      </c>
      <c r="E360" s="369">
        <v>1960</v>
      </c>
      <c r="F360" s="371">
        <v>913.06</v>
      </c>
      <c r="G360" s="371">
        <v>913.06</v>
      </c>
      <c r="H360" s="374">
        <v>3.804</v>
      </c>
      <c r="I360" s="375">
        <f>H360</f>
        <v>3.804</v>
      </c>
      <c r="J360" s="377">
        <v>2.72</v>
      </c>
      <c r="K360" s="375">
        <f>I360-N360</f>
        <v>2.886</v>
      </c>
      <c r="L360" s="375">
        <f>I360-P360</f>
        <v>2.9492399999999996</v>
      </c>
      <c r="M360" s="381">
        <v>18</v>
      </c>
      <c r="N360" s="375">
        <f>M360*0.051</f>
        <v>0.9179999999999999</v>
      </c>
      <c r="O360" s="384">
        <v>16.76</v>
      </c>
      <c r="P360" s="375">
        <f>O360*0.051</f>
        <v>0.8547600000000001</v>
      </c>
      <c r="Q360" s="385">
        <f>J360*1000/D360</f>
        <v>160</v>
      </c>
      <c r="R360" s="385">
        <f>K360*1000/D360</f>
        <v>169.76470588235293</v>
      </c>
      <c r="S360" s="385">
        <f>L360*1000/D360</f>
        <v>173.48470588235293</v>
      </c>
      <c r="T360" s="386">
        <f>L360-J360</f>
        <v>0.22923999999999944</v>
      </c>
      <c r="U360" s="386">
        <f>N360-P360</f>
        <v>0.06323999999999985</v>
      </c>
      <c r="V360" s="387">
        <f>O360-M360</f>
        <v>-1.2399999999999984</v>
      </c>
    </row>
    <row r="361" spans="1:22" ht="12.75">
      <c r="A361" s="148"/>
      <c r="B361" s="62">
        <v>62</v>
      </c>
      <c r="C361" s="18" t="s">
        <v>102</v>
      </c>
      <c r="D361" s="15">
        <v>47</v>
      </c>
      <c r="E361" s="15">
        <v>1969</v>
      </c>
      <c r="F361" s="28">
        <v>1893.25</v>
      </c>
      <c r="G361" s="28">
        <v>1893.25</v>
      </c>
      <c r="H361" s="19">
        <v>12.02</v>
      </c>
      <c r="I361" s="19">
        <f>H361</f>
        <v>12.02</v>
      </c>
      <c r="J361" s="19">
        <v>7.44</v>
      </c>
      <c r="K361" s="19">
        <f>I361-N361</f>
        <v>8.025272</v>
      </c>
      <c r="L361" s="19">
        <f>I361-P361</f>
        <v>8.6369</v>
      </c>
      <c r="M361" s="16">
        <v>78.328</v>
      </c>
      <c r="N361" s="19">
        <f>M361*0.051</f>
        <v>3.994728</v>
      </c>
      <c r="O361" s="16">
        <v>63</v>
      </c>
      <c r="P361" s="19">
        <f>O361*0.0537</f>
        <v>3.3830999999999998</v>
      </c>
      <c r="Q361" s="16">
        <f>J361*1000/D361</f>
        <v>158.29787234042553</v>
      </c>
      <c r="R361" s="16">
        <f>K361*1000/D361</f>
        <v>170.75046808510635</v>
      </c>
      <c r="S361" s="16">
        <f>L361*1000/D361</f>
        <v>183.76382978723407</v>
      </c>
      <c r="T361" s="114">
        <f>L361-J361</f>
        <v>1.1969000000000003</v>
      </c>
      <c r="U361" s="114">
        <f>N361-P361</f>
        <v>0.6116280000000001</v>
      </c>
      <c r="V361" s="115">
        <f>O361-M361</f>
        <v>-15.328000000000003</v>
      </c>
    </row>
    <row r="362" spans="1:22" ht="12.75">
      <c r="A362" s="148"/>
      <c r="B362" s="62">
        <v>63</v>
      </c>
      <c r="C362" s="18" t="s">
        <v>371</v>
      </c>
      <c r="D362" s="15">
        <v>8</v>
      </c>
      <c r="E362" s="15" t="s">
        <v>364</v>
      </c>
      <c r="F362" s="28"/>
      <c r="G362" s="28"/>
      <c r="H362" s="19">
        <v>1.895</v>
      </c>
      <c r="I362" s="19">
        <v>1.895</v>
      </c>
      <c r="J362" s="19">
        <v>1.28</v>
      </c>
      <c r="K362" s="19">
        <v>1.3706</v>
      </c>
      <c r="L362" s="19">
        <v>1.360112</v>
      </c>
      <c r="M362" s="16">
        <v>10</v>
      </c>
      <c r="N362" s="19">
        <v>0.5244</v>
      </c>
      <c r="O362" s="16">
        <v>10.2</v>
      </c>
      <c r="P362" s="19">
        <v>0.5348879999999999</v>
      </c>
      <c r="Q362" s="16">
        <v>160</v>
      </c>
      <c r="R362" s="16">
        <v>171.32500000000002</v>
      </c>
      <c r="S362" s="16">
        <v>170.014</v>
      </c>
      <c r="T362" s="114">
        <v>0.08011199999999996</v>
      </c>
      <c r="U362" s="114">
        <v>-0.010487999999999942</v>
      </c>
      <c r="V362" s="115">
        <v>0.1999999999999993</v>
      </c>
    </row>
    <row r="363" spans="1:22" ht="12.75">
      <c r="A363" s="148"/>
      <c r="B363" s="62">
        <v>64</v>
      </c>
      <c r="C363" s="209" t="s">
        <v>464</v>
      </c>
      <c r="D363" s="366">
        <v>50</v>
      </c>
      <c r="E363" s="210">
        <v>1977</v>
      </c>
      <c r="F363" s="301">
        <v>1832.33</v>
      </c>
      <c r="G363" s="301">
        <v>1832.33</v>
      </c>
      <c r="H363" s="372">
        <v>11.183</v>
      </c>
      <c r="I363" s="206">
        <f>H363</f>
        <v>11.183</v>
      </c>
      <c r="J363" s="376">
        <v>8</v>
      </c>
      <c r="K363" s="206">
        <f>I363-N363</f>
        <v>8.582</v>
      </c>
      <c r="L363" s="206">
        <f>I363-P363</f>
        <v>8.5565</v>
      </c>
      <c r="M363" s="379">
        <v>51</v>
      </c>
      <c r="N363" s="206">
        <f>M363*0.051</f>
        <v>2.601</v>
      </c>
      <c r="O363" s="383">
        <v>51.5</v>
      </c>
      <c r="P363" s="206">
        <f>O363*0.051</f>
        <v>2.6264999999999996</v>
      </c>
      <c r="Q363" s="207">
        <f>J363*1000/D363</f>
        <v>160</v>
      </c>
      <c r="R363" s="207">
        <f>K363*1000/D363</f>
        <v>171.64</v>
      </c>
      <c r="S363" s="207">
        <f>L363*1000/D363</f>
        <v>171.13</v>
      </c>
      <c r="T363" s="205">
        <f>L363-J363</f>
        <v>0.5564999999999998</v>
      </c>
      <c r="U363" s="205">
        <f>N363-P363</f>
        <v>-0.025499999999999634</v>
      </c>
      <c r="V363" s="208">
        <f>O363-M363</f>
        <v>0.5</v>
      </c>
    </row>
    <row r="364" spans="1:22" ht="12.75">
      <c r="A364" s="148"/>
      <c r="B364" s="62">
        <v>65</v>
      </c>
      <c r="C364" s="265" t="s">
        <v>166</v>
      </c>
      <c r="D364" s="211">
        <v>17</v>
      </c>
      <c r="E364" s="212" t="s">
        <v>147</v>
      </c>
      <c r="F364" s="302">
        <v>948.91</v>
      </c>
      <c r="G364" s="302">
        <v>880.73</v>
      </c>
      <c r="H364" s="328">
        <v>4.56</v>
      </c>
      <c r="I364" s="214">
        <f>H364</f>
        <v>4.56</v>
      </c>
      <c r="J364" s="214">
        <v>2.72</v>
      </c>
      <c r="K364" s="214">
        <f>I364-N364</f>
        <v>2.9204099999999995</v>
      </c>
      <c r="L364" s="214">
        <f>I364-P364</f>
        <v>2.5872029999999997</v>
      </c>
      <c r="M364" s="288">
        <v>31</v>
      </c>
      <c r="N364" s="214">
        <f>M364*0.05289</f>
        <v>1.6395899999999999</v>
      </c>
      <c r="O364" s="288">
        <v>37.3</v>
      </c>
      <c r="P364" s="214">
        <f>O364*0.05289</f>
        <v>1.972797</v>
      </c>
      <c r="Q364" s="215">
        <f>J364*1000/D364</f>
        <v>160</v>
      </c>
      <c r="R364" s="215">
        <f>K364*1000/D364</f>
        <v>171.78882352941173</v>
      </c>
      <c r="S364" s="215">
        <f>L364*1000/D364</f>
        <v>152.18841176470585</v>
      </c>
      <c r="T364" s="213">
        <f>L364-J364</f>
        <v>-0.1327970000000005</v>
      </c>
      <c r="U364" s="213">
        <f>N364-P364</f>
        <v>-0.33320700000000003</v>
      </c>
      <c r="V364" s="216">
        <f>O364-M364</f>
        <v>6.299999999999997</v>
      </c>
    </row>
    <row r="365" spans="1:22" ht="12.75">
      <c r="A365" s="148"/>
      <c r="B365" s="62">
        <v>66</v>
      </c>
      <c r="C365" s="18" t="s">
        <v>348</v>
      </c>
      <c r="D365" s="15">
        <v>40</v>
      </c>
      <c r="E365" s="15">
        <v>1975</v>
      </c>
      <c r="F365" s="28">
        <v>2282.33</v>
      </c>
      <c r="G365" s="28">
        <v>2282.33</v>
      </c>
      <c r="H365" s="19">
        <v>10.649</v>
      </c>
      <c r="I365" s="19">
        <v>10.649</v>
      </c>
      <c r="J365" s="19">
        <v>6.4</v>
      </c>
      <c r="K365" s="19">
        <f>I365-N365</f>
        <v>6.875</v>
      </c>
      <c r="L365" s="19">
        <f>I365-P365</f>
        <v>7.792999999999999</v>
      </c>
      <c r="M365" s="16">
        <v>74</v>
      </c>
      <c r="N365" s="19">
        <f>M365*0.051</f>
        <v>3.7739999999999996</v>
      </c>
      <c r="O365" s="16">
        <v>56</v>
      </c>
      <c r="P365" s="19">
        <f>O365*0.051</f>
        <v>2.856</v>
      </c>
      <c r="Q365" s="16">
        <f>J365*1000/D365</f>
        <v>160</v>
      </c>
      <c r="R365" s="16">
        <f>K365*1000/D365</f>
        <v>171.875</v>
      </c>
      <c r="S365" s="16">
        <f>L365*1000/D365</f>
        <v>194.825</v>
      </c>
      <c r="T365" s="114">
        <f>L365-J365</f>
        <v>1.392999999999999</v>
      </c>
      <c r="U365" s="114">
        <f>N365-P365</f>
        <v>0.9179999999999997</v>
      </c>
      <c r="V365" s="115">
        <f>O365-M365</f>
        <v>-18</v>
      </c>
    </row>
    <row r="366" spans="1:22" ht="12.75">
      <c r="A366" s="148"/>
      <c r="B366" s="62">
        <v>67</v>
      </c>
      <c r="C366" s="362" t="s">
        <v>336</v>
      </c>
      <c r="D366" s="368">
        <v>18</v>
      </c>
      <c r="E366" s="369">
        <v>1983</v>
      </c>
      <c r="F366" s="371">
        <v>1153.81</v>
      </c>
      <c r="G366" s="371">
        <v>1153.81</v>
      </c>
      <c r="H366" s="374">
        <v>5.3</v>
      </c>
      <c r="I366" s="375">
        <f>H366</f>
        <v>5.3</v>
      </c>
      <c r="J366" s="377">
        <v>2.88</v>
      </c>
      <c r="K366" s="375">
        <f>I366-N366</f>
        <v>3.1069999999999998</v>
      </c>
      <c r="L366" s="375">
        <f>I366-P366</f>
        <v>3.566</v>
      </c>
      <c r="M366" s="381">
        <v>43</v>
      </c>
      <c r="N366" s="375">
        <f>M366*0.051</f>
        <v>2.193</v>
      </c>
      <c r="O366" s="384">
        <v>34</v>
      </c>
      <c r="P366" s="375">
        <f>O366*0.051</f>
        <v>1.734</v>
      </c>
      <c r="Q366" s="385">
        <f>J366*1000/D366</f>
        <v>160</v>
      </c>
      <c r="R366" s="385">
        <f>K366*1000/D366</f>
        <v>172.6111111111111</v>
      </c>
      <c r="S366" s="385">
        <f>L366*1000/D366</f>
        <v>198.11111111111111</v>
      </c>
      <c r="T366" s="386">
        <f>L366-J366</f>
        <v>0.6859999999999999</v>
      </c>
      <c r="U366" s="386">
        <f>N366-P366</f>
        <v>0.4590000000000001</v>
      </c>
      <c r="V366" s="387">
        <f>O366-M366</f>
        <v>-9</v>
      </c>
    </row>
    <row r="367" spans="1:22" ht="12.75">
      <c r="A367" s="148"/>
      <c r="B367" s="62">
        <v>68</v>
      </c>
      <c r="C367" s="18" t="s">
        <v>500</v>
      </c>
      <c r="D367" s="15">
        <v>40</v>
      </c>
      <c r="E367" s="15"/>
      <c r="F367" s="28">
        <v>2296.27</v>
      </c>
      <c r="G367" s="28">
        <v>2296.27</v>
      </c>
      <c r="H367" s="19">
        <v>11.336</v>
      </c>
      <c r="I367" s="19">
        <v>11.336</v>
      </c>
      <c r="J367" s="19">
        <v>6.4</v>
      </c>
      <c r="K367" s="19">
        <f>I367-N367</f>
        <v>6.95</v>
      </c>
      <c r="L367" s="19">
        <f>I367-P367</f>
        <v>7.75274</v>
      </c>
      <c r="M367" s="16">
        <v>86</v>
      </c>
      <c r="N367" s="19">
        <f>M367*0.051</f>
        <v>4.386</v>
      </c>
      <c r="O367" s="16">
        <v>70.26</v>
      </c>
      <c r="P367" s="19">
        <f>O367*0.051</f>
        <v>3.58326</v>
      </c>
      <c r="Q367" s="16">
        <f>J367*1000/D367</f>
        <v>160</v>
      </c>
      <c r="R367" s="16">
        <f>K367*1000/D367</f>
        <v>173.75</v>
      </c>
      <c r="S367" s="16">
        <f>L367*1000/D367</f>
        <v>193.8185</v>
      </c>
      <c r="T367" s="114">
        <f>L367-J367</f>
        <v>1.3527399999999998</v>
      </c>
      <c r="U367" s="114">
        <f>N367-P367</f>
        <v>0.80274</v>
      </c>
      <c r="V367" s="115">
        <f>O367-M367</f>
        <v>-15.739999999999995</v>
      </c>
    </row>
    <row r="368" spans="1:22" ht="12.75">
      <c r="A368" s="148"/>
      <c r="B368" s="62">
        <v>69</v>
      </c>
      <c r="C368" s="14" t="s">
        <v>200</v>
      </c>
      <c r="D368" s="15">
        <v>85</v>
      </c>
      <c r="E368" s="15">
        <v>1970</v>
      </c>
      <c r="F368" s="28">
        <v>3789.83</v>
      </c>
      <c r="G368" s="28">
        <v>3789.83</v>
      </c>
      <c r="H368" s="19">
        <v>20.7</v>
      </c>
      <c r="I368" s="19">
        <v>20.7</v>
      </c>
      <c r="J368" s="19">
        <v>9.6</v>
      </c>
      <c r="K368" s="19">
        <f>I368-N368</f>
        <v>14.860999999999999</v>
      </c>
      <c r="L368" s="19">
        <f>I368-P368</f>
        <v>15.314499999999999</v>
      </c>
      <c r="M368" s="16">
        <v>103</v>
      </c>
      <c r="N368" s="19">
        <v>5.839</v>
      </c>
      <c r="O368" s="16">
        <v>95</v>
      </c>
      <c r="P368" s="19">
        <v>5.3855</v>
      </c>
      <c r="Q368" s="16">
        <f>0.16*1000</f>
        <v>160</v>
      </c>
      <c r="R368" s="16">
        <f>K368/D368*1000</f>
        <v>174.83529411764704</v>
      </c>
      <c r="S368" s="16">
        <f>L368/D368*1000</f>
        <v>180.1705882352941</v>
      </c>
      <c r="T368" s="114">
        <f>L368-J368</f>
        <v>5.714499999999999</v>
      </c>
      <c r="U368" s="114">
        <f>N368-P368</f>
        <v>0.4535</v>
      </c>
      <c r="V368" s="115">
        <f>O368-M368</f>
        <v>-8</v>
      </c>
    </row>
    <row r="369" spans="1:22" ht="12.75">
      <c r="A369" s="148"/>
      <c r="B369" s="62">
        <v>70</v>
      </c>
      <c r="C369" s="14" t="s">
        <v>60</v>
      </c>
      <c r="D369" s="15">
        <v>72</v>
      </c>
      <c r="E369" s="15">
        <v>1991</v>
      </c>
      <c r="F369" s="28">
        <v>4323</v>
      </c>
      <c r="G369" s="28">
        <v>4323</v>
      </c>
      <c r="H369" s="19">
        <v>20.374</v>
      </c>
      <c r="I369" s="19">
        <f>H369</f>
        <v>20.374</v>
      </c>
      <c r="J369" s="92">
        <v>12.931847000000001</v>
      </c>
      <c r="K369" s="19">
        <f>I369-N369</f>
        <v>12.966159999999999</v>
      </c>
      <c r="L369" s="19">
        <f>I369-P369</f>
        <v>13.324205599999999</v>
      </c>
      <c r="M369" s="96">
        <v>138</v>
      </c>
      <c r="N369" s="19">
        <f>M369*0.05368</f>
        <v>7.40784</v>
      </c>
      <c r="O369" s="96">
        <v>131.33</v>
      </c>
      <c r="P369" s="19">
        <f>O369*0.05368</f>
        <v>7.049794400000001</v>
      </c>
      <c r="Q369" s="16">
        <f>J369*1000/D369</f>
        <v>179.60898611111114</v>
      </c>
      <c r="R369" s="16">
        <f>K369*1000/D369</f>
        <v>180.08555555555552</v>
      </c>
      <c r="S369" s="16">
        <f>L369*1000/D369</f>
        <v>185.0584111111111</v>
      </c>
      <c r="T369" s="114">
        <f>L369-J369</f>
        <v>0.3923585999999979</v>
      </c>
      <c r="U369" s="114">
        <f>N369-P369</f>
        <v>0.35804559999999963</v>
      </c>
      <c r="V369" s="115">
        <f>O369-M369</f>
        <v>-6.6699999999999875</v>
      </c>
    </row>
    <row r="370" spans="1:22" ht="12.75">
      <c r="A370" s="148"/>
      <c r="B370" s="62">
        <v>71</v>
      </c>
      <c r="C370" s="33" t="s">
        <v>229</v>
      </c>
      <c r="D370" s="15">
        <v>30</v>
      </c>
      <c r="E370" s="15">
        <v>1990</v>
      </c>
      <c r="F370" s="28">
        <v>1607</v>
      </c>
      <c r="G370" s="55">
        <f>F370</f>
        <v>1607</v>
      </c>
      <c r="H370" s="19">
        <f>J370+P370</f>
        <v>7.93500368</v>
      </c>
      <c r="I370" s="19">
        <f>H370</f>
        <v>7.93500368</v>
      </c>
      <c r="J370" s="19">
        <v>5.36502</v>
      </c>
      <c r="K370" s="19">
        <f>I370-N370</f>
        <v>5.538003680000001</v>
      </c>
      <c r="L370" s="19">
        <f>I370-P370</f>
        <v>5.36502</v>
      </c>
      <c r="M370" s="16">
        <v>47</v>
      </c>
      <c r="N370" s="19">
        <f>M370*0.051</f>
        <v>2.397</v>
      </c>
      <c r="O370" s="16">
        <v>47.876</v>
      </c>
      <c r="P370" s="19">
        <f>O370*0.05368</f>
        <v>2.56998368</v>
      </c>
      <c r="Q370" s="16">
        <f>J370*1000/D370</f>
        <v>178.834</v>
      </c>
      <c r="R370" s="16">
        <f>K370*1000/D370</f>
        <v>184.6001226666667</v>
      </c>
      <c r="S370" s="16">
        <f>L370*1000/D370</f>
        <v>178.834</v>
      </c>
      <c r="T370" s="114">
        <f>L370-J370</f>
        <v>0</v>
      </c>
      <c r="U370" s="114">
        <f>N370-P370</f>
        <v>-0.1729836800000002</v>
      </c>
      <c r="V370" s="115">
        <f>O370-M370</f>
        <v>0.8759999999999977</v>
      </c>
    </row>
    <row r="371" spans="1:22" ht="12.75">
      <c r="A371" s="148"/>
      <c r="B371" s="62">
        <v>72</v>
      </c>
      <c r="C371" s="33" t="s">
        <v>384</v>
      </c>
      <c r="D371" s="34">
        <v>11</v>
      </c>
      <c r="E371" s="34"/>
      <c r="F371" s="55">
        <v>708.6</v>
      </c>
      <c r="G371" s="55">
        <f>F371</f>
        <v>708.6</v>
      </c>
      <c r="H371" s="19">
        <f>J371+P371</f>
        <v>2.8239992000000003</v>
      </c>
      <c r="I371" s="19">
        <f>H371</f>
        <v>2.8239992000000003</v>
      </c>
      <c r="J371" s="35">
        <v>1.992496</v>
      </c>
      <c r="K371" s="19">
        <f>I371-N371</f>
        <v>2.0589992000000006</v>
      </c>
      <c r="L371" s="19">
        <f>I371-P371</f>
        <v>1.9924960000000003</v>
      </c>
      <c r="M371" s="16">
        <v>15</v>
      </c>
      <c r="N371" s="19">
        <f>M371*0.051</f>
        <v>0.7649999999999999</v>
      </c>
      <c r="O371" s="16">
        <v>15.49</v>
      </c>
      <c r="P371" s="19">
        <f>O371*0.05368</f>
        <v>0.8315032</v>
      </c>
      <c r="Q371" s="16">
        <f>J371*1000/D371</f>
        <v>181.136</v>
      </c>
      <c r="R371" s="16">
        <f>K371*1000/D371</f>
        <v>187.1817454545455</v>
      </c>
      <c r="S371" s="16">
        <f>L371*1000/D371</f>
        <v>181.13600000000002</v>
      </c>
      <c r="T371" s="114">
        <f>L371-J371</f>
        <v>0</v>
      </c>
      <c r="U371" s="114">
        <f>N371-P371</f>
        <v>-0.0665032000000001</v>
      </c>
      <c r="V371" s="115">
        <f>O371-M371</f>
        <v>0.4900000000000002</v>
      </c>
    </row>
    <row r="372" spans="1:22" ht="12.75">
      <c r="A372" s="148"/>
      <c r="B372" s="62">
        <v>73</v>
      </c>
      <c r="C372" s="14" t="s">
        <v>314</v>
      </c>
      <c r="D372" s="15">
        <v>82</v>
      </c>
      <c r="E372" s="15">
        <v>1986</v>
      </c>
      <c r="F372" s="28">
        <v>3653.5</v>
      </c>
      <c r="G372" s="28">
        <f>F372</f>
        <v>3653.5</v>
      </c>
      <c r="H372" s="19">
        <v>23.9</v>
      </c>
      <c r="I372" s="19">
        <f>H372</f>
        <v>23.9</v>
      </c>
      <c r="J372" s="19">
        <v>15.67</v>
      </c>
      <c r="K372" s="19">
        <f>I372-N372</f>
        <v>16.25</v>
      </c>
      <c r="L372" s="19">
        <f>I372-P372</f>
        <v>15.705518</v>
      </c>
      <c r="M372" s="16">
        <v>150</v>
      </c>
      <c r="N372" s="19">
        <f>M372*0.051</f>
        <v>7.6499999999999995</v>
      </c>
      <c r="O372" s="16">
        <v>144.6</v>
      </c>
      <c r="P372" s="19">
        <f>O372*0.05667</f>
        <v>8.194481999999999</v>
      </c>
      <c r="Q372" s="16">
        <f>J372*1000/D372</f>
        <v>191.09756097560975</v>
      </c>
      <c r="R372" s="16">
        <f>K372*1000/D372</f>
        <v>198.17073170731706</v>
      </c>
      <c r="S372" s="16">
        <f>L372*1000/D372</f>
        <v>191.53070731707317</v>
      </c>
      <c r="T372" s="114">
        <f>L372-J372</f>
        <v>0.035517999999999716</v>
      </c>
      <c r="U372" s="114">
        <f>N372-P372</f>
        <v>-0.5444819999999995</v>
      </c>
      <c r="V372" s="115">
        <f>1.11*O372-M372</f>
        <v>10.506</v>
      </c>
    </row>
    <row r="373" spans="1:22" ht="12.75">
      <c r="A373" s="148"/>
      <c r="B373" s="62">
        <v>74</v>
      </c>
      <c r="C373" s="33" t="s">
        <v>228</v>
      </c>
      <c r="D373" s="34">
        <v>20</v>
      </c>
      <c r="E373" s="34">
        <v>1989</v>
      </c>
      <c r="F373" s="55">
        <v>1048.7</v>
      </c>
      <c r="G373" s="55">
        <f>F373</f>
        <v>1048.7</v>
      </c>
      <c r="H373" s="19">
        <f>J373+P373</f>
        <v>5.5840041199999995</v>
      </c>
      <c r="I373" s="19">
        <f>H373</f>
        <v>5.5840041199999995</v>
      </c>
      <c r="J373" s="35">
        <v>3.822817</v>
      </c>
      <c r="K373" s="19">
        <f>I373-N373</f>
        <v>4.00300412</v>
      </c>
      <c r="L373" s="19">
        <f>I373-P373</f>
        <v>3.8228169999999997</v>
      </c>
      <c r="M373" s="16">
        <v>31</v>
      </c>
      <c r="N373" s="19">
        <f>M373*0.051</f>
        <v>1.581</v>
      </c>
      <c r="O373" s="16">
        <v>32.809</v>
      </c>
      <c r="P373" s="19">
        <f>O373*0.05368</f>
        <v>1.7611871199999998</v>
      </c>
      <c r="Q373" s="16">
        <f>J373*1000/D373</f>
        <v>191.14085</v>
      </c>
      <c r="R373" s="16">
        <f>K373*1000/D373</f>
        <v>200.150206</v>
      </c>
      <c r="S373" s="16">
        <f>L373*1000/D373</f>
        <v>191.14084999999997</v>
      </c>
      <c r="T373" s="114">
        <f>L373-J373</f>
        <v>0</v>
      </c>
      <c r="U373" s="114">
        <f>N373-P373</f>
        <v>-0.1801871199999998</v>
      </c>
      <c r="V373" s="115">
        <f>O373-M373</f>
        <v>1.8089999999999975</v>
      </c>
    </row>
    <row r="374" spans="1:22" ht="12.75">
      <c r="A374" s="148"/>
      <c r="B374" s="62">
        <v>75</v>
      </c>
      <c r="C374" s="18" t="s">
        <v>232</v>
      </c>
      <c r="D374" s="15">
        <v>44</v>
      </c>
      <c r="E374" s="15">
        <v>1966</v>
      </c>
      <c r="F374" s="28">
        <v>1948.2</v>
      </c>
      <c r="G374" s="55">
        <f>F374</f>
        <v>1948.2</v>
      </c>
      <c r="H374" s="19">
        <f>J374+P374</f>
        <v>12.204984000000001</v>
      </c>
      <c r="I374" s="19">
        <f>H374</f>
        <v>12.204984000000001</v>
      </c>
      <c r="J374" s="19">
        <v>9.416308</v>
      </c>
      <c r="K374" s="19">
        <f>I374-N374</f>
        <v>9.603984</v>
      </c>
      <c r="L374" s="19">
        <f>I374-P374</f>
        <v>9.416308</v>
      </c>
      <c r="M374" s="16">
        <v>51</v>
      </c>
      <c r="N374" s="19">
        <f>M374*0.051</f>
        <v>2.601</v>
      </c>
      <c r="O374" s="16">
        <v>51.95</v>
      </c>
      <c r="P374" s="19">
        <f>O374*0.05368</f>
        <v>2.788676</v>
      </c>
      <c r="Q374" s="16">
        <f>J374*1000/D374</f>
        <v>214.00700000000003</v>
      </c>
      <c r="R374" s="16">
        <f>K374*1000/D374</f>
        <v>218.27236363636365</v>
      </c>
      <c r="S374" s="16">
        <f>L374*1000/D374</f>
        <v>214.00700000000003</v>
      </c>
      <c r="T374" s="114">
        <f>L374-J374</f>
        <v>0</v>
      </c>
      <c r="U374" s="114">
        <f>N374-P374</f>
        <v>-0.18767600000000018</v>
      </c>
      <c r="V374" s="115">
        <f>O374-M374</f>
        <v>0.9500000000000028</v>
      </c>
    </row>
    <row r="375" spans="1:22" ht="12.75">
      <c r="A375" s="148"/>
      <c r="B375" s="62">
        <v>76</v>
      </c>
      <c r="C375" s="33" t="s">
        <v>230</v>
      </c>
      <c r="D375" s="15">
        <v>9</v>
      </c>
      <c r="E375" s="15">
        <v>1990</v>
      </c>
      <c r="F375" s="28">
        <v>464.1</v>
      </c>
      <c r="G375" s="55">
        <f>F375</f>
        <v>464.1</v>
      </c>
      <c r="H375" s="19">
        <f>J375+P375</f>
        <v>2.764001</v>
      </c>
      <c r="I375" s="19">
        <f>H375</f>
        <v>2.764001</v>
      </c>
      <c r="J375" s="19">
        <v>1.940013</v>
      </c>
      <c r="K375" s="19">
        <f>I375-N375</f>
        <v>1.999001</v>
      </c>
      <c r="L375" s="19">
        <f>I375-P375</f>
        <v>1.940013</v>
      </c>
      <c r="M375" s="16">
        <v>15</v>
      </c>
      <c r="N375" s="19">
        <f>M375*0.051</f>
        <v>0.7649999999999999</v>
      </c>
      <c r="O375" s="16">
        <v>15.35</v>
      </c>
      <c r="P375" s="19">
        <f>O375*0.05368</f>
        <v>0.8239879999999999</v>
      </c>
      <c r="Q375" s="16">
        <f>J375*1000/D375</f>
        <v>215.557</v>
      </c>
      <c r="R375" s="16">
        <f>K375*1000/D375</f>
        <v>222.1112222222222</v>
      </c>
      <c r="S375" s="16">
        <f>L375*1000/D375</f>
        <v>215.557</v>
      </c>
      <c r="T375" s="114">
        <f>L375-J375</f>
        <v>0</v>
      </c>
      <c r="U375" s="114">
        <f>N375-P375</f>
        <v>-0.05898800000000004</v>
      </c>
      <c r="V375" s="115">
        <f>O375-M375</f>
        <v>0.34999999999999964</v>
      </c>
    </row>
    <row r="376" spans="1:22" ht="12.75">
      <c r="A376" s="148"/>
      <c r="B376" s="62">
        <v>77</v>
      </c>
      <c r="C376" s="111" t="s">
        <v>299</v>
      </c>
      <c r="D376" s="65">
        <v>60</v>
      </c>
      <c r="E376" s="198">
        <v>1982</v>
      </c>
      <c r="F376" s="195">
        <v>3532.2</v>
      </c>
      <c r="G376" s="195">
        <f>F376</f>
        <v>3532.2</v>
      </c>
      <c r="H376" s="66">
        <v>20.84</v>
      </c>
      <c r="I376" s="66">
        <f>H376</f>
        <v>20.84</v>
      </c>
      <c r="J376" s="66">
        <v>13.44</v>
      </c>
      <c r="K376" s="66">
        <f>I376-N376</f>
        <v>13.649000000000001</v>
      </c>
      <c r="L376" s="66">
        <f>I376-P376</f>
        <v>13.342559</v>
      </c>
      <c r="M376" s="67">
        <v>141</v>
      </c>
      <c r="N376" s="66">
        <f>M376*0.051</f>
        <v>7.191</v>
      </c>
      <c r="O376" s="67">
        <v>132.3</v>
      </c>
      <c r="P376" s="66">
        <f>O376*0.05667</f>
        <v>7.497441</v>
      </c>
      <c r="Q376" s="67">
        <f>J376*1000/D376</f>
        <v>224</v>
      </c>
      <c r="R376" s="67">
        <f>K376*1000/D376</f>
        <v>227.48333333333332</v>
      </c>
      <c r="S376" s="67">
        <f>L376*1000/D376</f>
        <v>222.37598333333332</v>
      </c>
      <c r="T376" s="112">
        <f>L376-J376</f>
        <v>-0.09744099999999989</v>
      </c>
      <c r="U376" s="112">
        <f>N376-P376</f>
        <v>-0.3064410000000004</v>
      </c>
      <c r="V376" s="113">
        <f>1.11*O376-M376</f>
        <v>5.853000000000037</v>
      </c>
    </row>
    <row r="377" spans="1:22" ht="12.75">
      <c r="A377" s="148"/>
      <c r="B377" s="62">
        <v>78</v>
      </c>
      <c r="C377" s="14" t="s">
        <v>302</v>
      </c>
      <c r="D377" s="15">
        <v>54</v>
      </c>
      <c r="E377" s="15">
        <v>1979</v>
      </c>
      <c r="F377" s="28">
        <v>3499.3</v>
      </c>
      <c r="G377" s="28">
        <f>F377</f>
        <v>3499.3</v>
      </c>
      <c r="H377" s="19">
        <v>19.82</v>
      </c>
      <c r="I377" s="19">
        <f>H377</f>
        <v>19.82</v>
      </c>
      <c r="J377" s="19">
        <v>12.42</v>
      </c>
      <c r="K377" s="19">
        <f>I377-N377</f>
        <v>12.527000000000001</v>
      </c>
      <c r="L377" s="19">
        <f>I377-P377</f>
        <v>12.65372</v>
      </c>
      <c r="M377" s="16">
        <v>143</v>
      </c>
      <c r="N377" s="19">
        <f>M377*0.051</f>
        <v>7.292999999999999</v>
      </c>
      <c r="O377" s="16">
        <v>133.5</v>
      </c>
      <c r="P377" s="19">
        <f>O377*0.05368</f>
        <v>7.1662799999999995</v>
      </c>
      <c r="Q377" s="16">
        <f>J377*1000/D377</f>
        <v>230</v>
      </c>
      <c r="R377" s="16">
        <f>K377*1000/D377</f>
        <v>231.98148148148152</v>
      </c>
      <c r="S377" s="16">
        <f>L377*1000/D377</f>
        <v>234.32814814814813</v>
      </c>
      <c r="T377" s="114">
        <f>L377-J377</f>
        <v>0.23371999999999993</v>
      </c>
      <c r="U377" s="114">
        <f>N377-P377</f>
        <v>0.12671999999999972</v>
      </c>
      <c r="V377" s="115">
        <f>1.05*O377-M377</f>
        <v>-2.8249999999999886</v>
      </c>
    </row>
    <row r="378" spans="1:22" ht="12.75">
      <c r="A378" s="148"/>
      <c r="B378" s="62">
        <v>79</v>
      </c>
      <c r="C378" s="14" t="s">
        <v>309</v>
      </c>
      <c r="D378" s="15">
        <v>54</v>
      </c>
      <c r="E378" s="15">
        <v>1979</v>
      </c>
      <c r="F378" s="28">
        <v>3484.7</v>
      </c>
      <c r="G378" s="28">
        <f>F378</f>
        <v>3484.7</v>
      </c>
      <c r="H378" s="19">
        <v>18.9</v>
      </c>
      <c r="I378" s="19">
        <f>H378</f>
        <v>18.9</v>
      </c>
      <c r="J378" s="19">
        <v>12.54</v>
      </c>
      <c r="K378" s="19">
        <f>I378-N378</f>
        <v>12.677999999999999</v>
      </c>
      <c r="L378" s="19">
        <f>I378-P378</f>
        <v>10.643181</v>
      </c>
      <c r="M378" s="16">
        <v>122</v>
      </c>
      <c r="N378" s="19">
        <f>M378*0.051</f>
        <v>6.2219999999999995</v>
      </c>
      <c r="O378" s="16">
        <v>145.7</v>
      </c>
      <c r="P378" s="19">
        <f>O378*0.05667</f>
        <v>8.256818999999998</v>
      </c>
      <c r="Q378" s="16">
        <f>J378*1000/D378</f>
        <v>232.22222222222223</v>
      </c>
      <c r="R378" s="16">
        <f>K378*1000/D378</f>
        <v>234.77777777777774</v>
      </c>
      <c r="S378" s="16">
        <f>L378*1000/D378</f>
        <v>197.09594444444446</v>
      </c>
      <c r="T378" s="114">
        <f>L378-J378</f>
        <v>-1.896818999999999</v>
      </c>
      <c r="U378" s="114">
        <f>N378-P378</f>
        <v>-2.034818999999999</v>
      </c>
      <c r="V378" s="115">
        <f>1.11*O378-M378</f>
        <v>39.727000000000004</v>
      </c>
    </row>
    <row r="379" spans="1:22" ht="12.75">
      <c r="A379" s="148"/>
      <c r="B379" s="62">
        <v>80</v>
      </c>
      <c r="C379" s="197" t="s">
        <v>689</v>
      </c>
      <c r="D379" s="198">
        <v>20</v>
      </c>
      <c r="E379" s="198">
        <v>1974</v>
      </c>
      <c r="F379" s="299">
        <v>960.24</v>
      </c>
      <c r="G379" s="299">
        <v>960.24</v>
      </c>
      <c r="H379" s="200">
        <v>6.729</v>
      </c>
      <c r="I379" s="200">
        <f>H379</f>
        <v>6.729</v>
      </c>
      <c r="J379" s="200">
        <v>4.612</v>
      </c>
      <c r="K379" s="200">
        <f>I379-N379</f>
        <v>4.74</v>
      </c>
      <c r="L379" s="200">
        <f>I379-P379</f>
        <v>4.60944</v>
      </c>
      <c r="M379" s="201">
        <v>39</v>
      </c>
      <c r="N379" s="200">
        <f>M379*0.051</f>
        <v>1.9889999999999999</v>
      </c>
      <c r="O379" s="201">
        <v>41.56</v>
      </c>
      <c r="P379" s="200">
        <f>O379*0.051</f>
        <v>2.11956</v>
      </c>
      <c r="Q379" s="201">
        <f>J379*1000/D379</f>
        <v>230.6</v>
      </c>
      <c r="R379" s="201">
        <f>K379*1000/D379</f>
        <v>237</v>
      </c>
      <c r="S379" s="201">
        <f>L379*1000/D379</f>
        <v>230.47200000000004</v>
      </c>
      <c r="T379" s="199">
        <f>L379-J379</f>
        <v>-0.0025599999999998957</v>
      </c>
      <c r="U379" s="199">
        <f>N379-P379</f>
        <v>-0.13056</v>
      </c>
      <c r="V379" s="202">
        <f>O379-M379</f>
        <v>2.5600000000000023</v>
      </c>
    </row>
    <row r="380" spans="1:22" ht="12.75">
      <c r="A380" s="148"/>
      <c r="B380" s="62">
        <v>81</v>
      </c>
      <c r="C380" s="14" t="s">
        <v>304</v>
      </c>
      <c r="D380" s="15">
        <v>37</v>
      </c>
      <c r="E380" s="15">
        <v>1989</v>
      </c>
      <c r="F380" s="28">
        <v>2187.8</v>
      </c>
      <c r="G380" s="28">
        <f>F380</f>
        <v>2187.8</v>
      </c>
      <c r="H380" s="19">
        <v>13.55</v>
      </c>
      <c r="I380" s="19">
        <f>H380</f>
        <v>13.55</v>
      </c>
      <c r="J380" s="19">
        <v>8.64</v>
      </c>
      <c r="K380" s="19">
        <f>I380-N380</f>
        <v>8.858</v>
      </c>
      <c r="L380" s="19">
        <f>I380-P380</f>
        <v>9.305417</v>
      </c>
      <c r="M380" s="16">
        <v>92</v>
      </c>
      <c r="N380" s="19">
        <f>M380*0.051</f>
        <v>4.691999999999999</v>
      </c>
      <c r="O380" s="16">
        <v>74.9</v>
      </c>
      <c r="P380" s="19">
        <f>O380*0.05667</f>
        <v>4.244583</v>
      </c>
      <c r="Q380" s="16">
        <f>J380*1000/D380</f>
        <v>233.51351351351352</v>
      </c>
      <c r="R380" s="16">
        <f>K380*1000/D380</f>
        <v>239.40540540540542</v>
      </c>
      <c r="S380" s="16">
        <f>L380*1000/D380</f>
        <v>251.49775675675673</v>
      </c>
      <c r="T380" s="114">
        <f>L380-J380</f>
        <v>0.6654169999999997</v>
      </c>
      <c r="U380" s="114">
        <f>N380-P380</f>
        <v>0.44741699999999884</v>
      </c>
      <c r="V380" s="115">
        <f>1.11*O380-M380</f>
        <v>-8.86099999999999</v>
      </c>
    </row>
    <row r="381" spans="1:22" ht="12.75">
      <c r="A381" s="148"/>
      <c r="B381" s="62">
        <v>82</v>
      </c>
      <c r="C381" s="14" t="s">
        <v>301</v>
      </c>
      <c r="D381" s="15">
        <v>54</v>
      </c>
      <c r="E381" s="15">
        <v>1979</v>
      </c>
      <c r="F381" s="28">
        <v>3543.4</v>
      </c>
      <c r="G381" s="28">
        <f>F381</f>
        <v>3543.4</v>
      </c>
      <c r="H381" s="19">
        <v>20.49</v>
      </c>
      <c r="I381" s="19">
        <f>H381</f>
        <v>20.49</v>
      </c>
      <c r="J381" s="19">
        <v>12.88</v>
      </c>
      <c r="K381" s="19">
        <f>I381-N381</f>
        <v>13.094999999999999</v>
      </c>
      <c r="L381" s="19">
        <f>I381-P381</f>
        <v>12.862071999999998</v>
      </c>
      <c r="M381" s="16">
        <v>145</v>
      </c>
      <c r="N381" s="19">
        <f>M381*0.051</f>
        <v>7.395</v>
      </c>
      <c r="O381" s="16">
        <v>142.1</v>
      </c>
      <c r="P381" s="19">
        <f>O381*0.05368</f>
        <v>7.627928</v>
      </c>
      <c r="Q381" s="16">
        <f>J381*1000/D381</f>
        <v>238.5185185185185</v>
      </c>
      <c r="R381" s="16">
        <f>K381*1000/D381</f>
        <v>242.49999999999997</v>
      </c>
      <c r="S381" s="16">
        <f>L381*1000/D381</f>
        <v>238.18651851851848</v>
      </c>
      <c r="T381" s="114">
        <f>L381-J381</f>
        <v>-0.017928000000003053</v>
      </c>
      <c r="U381" s="114">
        <f>N381-P381</f>
        <v>-0.23292800000000025</v>
      </c>
      <c r="V381" s="115">
        <f>1.05*O381-M381</f>
        <v>4.2050000000000125</v>
      </c>
    </row>
    <row r="382" spans="1:22" ht="13.5" thickBot="1">
      <c r="A382" s="149"/>
      <c r="B382" s="99">
        <v>83</v>
      </c>
      <c r="C382" s="218" t="s">
        <v>693</v>
      </c>
      <c r="D382" s="86">
        <v>41</v>
      </c>
      <c r="E382" s="86">
        <v>1992</v>
      </c>
      <c r="F382" s="101">
        <v>2207.76</v>
      </c>
      <c r="G382" s="101">
        <v>2207.76</v>
      </c>
      <c r="H382" s="88">
        <v>15</v>
      </c>
      <c r="I382" s="88">
        <f>H382</f>
        <v>15</v>
      </c>
      <c r="J382" s="88">
        <v>10.758</v>
      </c>
      <c r="K382" s="88">
        <f>I382-N382</f>
        <v>10.767</v>
      </c>
      <c r="L382" s="88">
        <f>I382-P382</f>
        <v>10.75272</v>
      </c>
      <c r="M382" s="85">
        <v>83</v>
      </c>
      <c r="N382" s="88">
        <f>M382*0.051</f>
        <v>4.233</v>
      </c>
      <c r="O382" s="85">
        <v>83.28</v>
      </c>
      <c r="P382" s="88">
        <f>O382*0.051</f>
        <v>4.24728</v>
      </c>
      <c r="Q382" s="85">
        <f>J382*1000/D382</f>
        <v>262.390243902439</v>
      </c>
      <c r="R382" s="85">
        <f>K382*1000/D382</f>
        <v>262.609756097561</v>
      </c>
      <c r="S382" s="85">
        <f>L382*1000/D382</f>
        <v>262.26146341463414</v>
      </c>
      <c r="T382" s="136">
        <f>L382-J382</f>
        <v>-0.005279999999999063</v>
      </c>
      <c r="U382" s="136">
        <f>N382-P382</f>
        <v>-0.014280000000000292</v>
      </c>
      <c r="V382" s="137">
        <f>O382-M382</f>
        <v>0.28000000000000114</v>
      </c>
    </row>
    <row r="383" spans="1:22" ht="12.75">
      <c r="A383" s="141" t="s">
        <v>374</v>
      </c>
      <c r="B383" s="63">
        <v>1</v>
      </c>
      <c r="C383" s="68" t="s">
        <v>729</v>
      </c>
      <c r="D383" s="69">
        <v>11</v>
      </c>
      <c r="E383" s="69">
        <v>1910</v>
      </c>
      <c r="F383" s="78">
        <v>542.57</v>
      </c>
      <c r="G383" s="78">
        <v>450.66</v>
      </c>
      <c r="H383" s="70">
        <v>1.963</v>
      </c>
      <c r="I383" s="70">
        <f>H383</f>
        <v>1.963</v>
      </c>
      <c r="J383" s="70">
        <v>0</v>
      </c>
      <c r="K383" s="70">
        <f>I383-N383</f>
        <v>-0.12799999999999967</v>
      </c>
      <c r="L383" s="70">
        <f>I383-P383</f>
        <v>0.5265230000000001</v>
      </c>
      <c r="M383" s="71">
        <v>41</v>
      </c>
      <c r="N383" s="70">
        <f>M383*0.051</f>
        <v>2.0909999999999997</v>
      </c>
      <c r="O383" s="71">
        <v>26.76</v>
      </c>
      <c r="P383" s="70">
        <v>1.436477</v>
      </c>
      <c r="Q383" s="71">
        <f>J383*1000/D383</f>
        <v>0</v>
      </c>
      <c r="R383" s="71">
        <f>K383*1000/D383</f>
        <v>-11.636363636363606</v>
      </c>
      <c r="S383" s="71">
        <f>L383*1000/D383</f>
        <v>47.86572727272728</v>
      </c>
      <c r="T383" s="116">
        <f>L383-J383</f>
        <v>0.5265230000000001</v>
      </c>
      <c r="U383" s="116">
        <f>N383-P383</f>
        <v>0.6545229999999997</v>
      </c>
      <c r="V383" s="117">
        <f>O383-M383</f>
        <v>-14.239999999999998</v>
      </c>
    </row>
    <row r="384" spans="1:22" ht="12.75">
      <c r="A384" s="142"/>
      <c r="B384" s="62">
        <v>2</v>
      </c>
      <c r="C384" s="68" t="s">
        <v>727</v>
      </c>
      <c r="D384" s="69">
        <v>13</v>
      </c>
      <c r="E384" s="69">
        <v>1961</v>
      </c>
      <c r="F384" s="78">
        <v>591.36</v>
      </c>
      <c r="G384" s="78">
        <v>496.42</v>
      </c>
      <c r="H384" s="70">
        <v>1.67</v>
      </c>
      <c r="I384" s="70">
        <f>H384</f>
        <v>1.67</v>
      </c>
      <c r="J384" s="70">
        <v>0.13</v>
      </c>
      <c r="K384" s="70">
        <f>I384-N384</f>
        <v>0.038000000000000034</v>
      </c>
      <c r="L384" s="70">
        <f>I384-P384</f>
        <v>1.078983</v>
      </c>
      <c r="M384" s="71">
        <v>32</v>
      </c>
      <c r="N384" s="70">
        <f>M384*0.051</f>
        <v>1.632</v>
      </c>
      <c r="O384" s="71">
        <v>11.01</v>
      </c>
      <c r="P384" s="70">
        <v>0.591017</v>
      </c>
      <c r="Q384" s="71">
        <f>J384*1000/D384</f>
        <v>10</v>
      </c>
      <c r="R384" s="71">
        <f>K384*1000/D384</f>
        <v>2.923076923076926</v>
      </c>
      <c r="S384" s="71">
        <f>L384*1000/D384</f>
        <v>82.99869230769231</v>
      </c>
      <c r="T384" s="116">
        <f>L384-J384</f>
        <v>0.948983</v>
      </c>
      <c r="U384" s="116">
        <f>N384-P384</f>
        <v>1.0409829999999998</v>
      </c>
      <c r="V384" s="117">
        <f>O384-M384</f>
        <v>-20.990000000000002</v>
      </c>
    </row>
    <row r="385" spans="1:22" ht="12.75">
      <c r="A385" s="142"/>
      <c r="B385" s="62">
        <v>3</v>
      </c>
      <c r="C385" s="391" t="s">
        <v>584</v>
      </c>
      <c r="D385" s="69">
        <v>25</v>
      </c>
      <c r="E385" s="69">
        <v>1991</v>
      </c>
      <c r="F385" s="78">
        <v>1517.43</v>
      </c>
      <c r="G385" s="78">
        <v>1517.43</v>
      </c>
      <c r="H385" s="70">
        <v>4.429</v>
      </c>
      <c r="I385" s="392">
        <f>H385</f>
        <v>4.429</v>
      </c>
      <c r="J385" s="70">
        <v>1.936</v>
      </c>
      <c r="K385" s="70">
        <f>I385-N385</f>
        <v>1.8790000000000004</v>
      </c>
      <c r="L385" s="70">
        <f>I385-P385</f>
        <v>2.1850000000000005</v>
      </c>
      <c r="M385" s="71">
        <v>50</v>
      </c>
      <c r="N385" s="70">
        <f>M385*0.051</f>
        <v>2.55</v>
      </c>
      <c r="O385" s="394">
        <v>44</v>
      </c>
      <c r="P385" s="70">
        <f>O385*0.051</f>
        <v>2.2439999999999998</v>
      </c>
      <c r="Q385" s="71">
        <f>J385*1000/D385</f>
        <v>77.44</v>
      </c>
      <c r="R385" s="71">
        <f>K385*1000/D385</f>
        <v>75.16000000000003</v>
      </c>
      <c r="S385" s="71">
        <f>L385*1000/D385</f>
        <v>87.40000000000002</v>
      </c>
      <c r="T385" s="116">
        <f>L385-J385</f>
        <v>0.24900000000000055</v>
      </c>
      <c r="U385" s="116">
        <f>N385-P385</f>
        <v>0.30600000000000005</v>
      </c>
      <c r="V385" s="117">
        <f>O385-M385</f>
        <v>-6</v>
      </c>
    </row>
    <row r="386" spans="1:22" ht="12.75">
      <c r="A386" s="142"/>
      <c r="B386" s="62">
        <v>4</v>
      </c>
      <c r="C386" s="178" t="s">
        <v>587</v>
      </c>
      <c r="D386" s="232">
        <v>30</v>
      </c>
      <c r="E386" s="69">
        <v>1986</v>
      </c>
      <c r="F386" s="37">
        <v>1497.7</v>
      </c>
      <c r="G386" s="78">
        <v>1497.7</v>
      </c>
      <c r="H386" s="7">
        <v>6.502</v>
      </c>
      <c r="I386" s="90">
        <f>H386</f>
        <v>6.502</v>
      </c>
      <c r="J386" s="7">
        <v>2.5077</v>
      </c>
      <c r="K386" s="7">
        <f>I386-N386</f>
        <v>2.3200000000000003</v>
      </c>
      <c r="L386" s="7">
        <f>I386-P386</f>
        <v>2.9065</v>
      </c>
      <c r="M386" s="8">
        <v>82</v>
      </c>
      <c r="N386" s="70">
        <f>M386*0.051</f>
        <v>4.1819999999999995</v>
      </c>
      <c r="O386" s="48">
        <v>70.5</v>
      </c>
      <c r="P386" s="70">
        <f>O386*0.051</f>
        <v>3.5955</v>
      </c>
      <c r="Q386" s="8">
        <f>J386*1000/D386</f>
        <v>83.58999999999999</v>
      </c>
      <c r="R386" s="8">
        <f>K386*1000/D386</f>
        <v>77.33333333333334</v>
      </c>
      <c r="S386" s="8">
        <f>L386*1000/D386</f>
        <v>96.88333333333334</v>
      </c>
      <c r="T386" s="118">
        <f>L386-J386</f>
        <v>0.39880000000000004</v>
      </c>
      <c r="U386" s="118">
        <f>N386-P386</f>
        <v>0.5864999999999996</v>
      </c>
      <c r="V386" s="119">
        <f>O386-M386</f>
        <v>-11.5</v>
      </c>
    </row>
    <row r="387" spans="1:22" ht="12.75">
      <c r="A387" s="142"/>
      <c r="B387" s="285">
        <v>5</v>
      </c>
      <c r="C387" s="286" t="s">
        <v>33</v>
      </c>
      <c r="D387" s="6">
        <v>108</v>
      </c>
      <c r="E387" s="6">
        <v>1973</v>
      </c>
      <c r="F387" s="37">
        <v>5668</v>
      </c>
      <c r="G387" s="37">
        <v>5668</v>
      </c>
      <c r="H387" s="7">
        <v>21.967</v>
      </c>
      <c r="I387" s="7">
        <f>+H387</f>
        <v>21.967</v>
      </c>
      <c r="J387" s="93">
        <v>11.5988</v>
      </c>
      <c r="K387" s="7">
        <f>I387-N387</f>
        <v>10.372119999999999</v>
      </c>
      <c r="L387" s="7">
        <f>I387-P387</f>
        <v>11.918103999999998</v>
      </c>
      <c r="M387" s="97">
        <v>216</v>
      </c>
      <c r="N387" s="7">
        <f>M387*0.05368</f>
        <v>11.59488</v>
      </c>
      <c r="O387" s="97">
        <v>187.20000000000002</v>
      </c>
      <c r="P387" s="7">
        <f>O387*0.05368</f>
        <v>10.048896000000001</v>
      </c>
      <c r="Q387" s="8">
        <f>J387*1000/D387</f>
        <v>107.39629629629631</v>
      </c>
      <c r="R387" s="8">
        <f>K387*1000/D387</f>
        <v>96.03814814814814</v>
      </c>
      <c r="S387" s="8">
        <f>L387*1000/D387</f>
        <v>110.35281481481479</v>
      </c>
      <c r="T387" s="118">
        <f>L387-J387</f>
        <v>0.31930399999999715</v>
      </c>
      <c r="U387" s="118">
        <f>N387-P387</f>
        <v>1.545983999999999</v>
      </c>
      <c r="V387" s="117">
        <f>O387-M387</f>
        <v>-28.799999999999983</v>
      </c>
    </row>
    <row r="388" spans="1:22" ht="12.75">
      <c r="A388" s="142"/>
      <c r="B388" s="285">
        <v>6</v>
      </c>
      <c r="C388" s="389" t="s">
        <v>596</v>
      </c>
      <c r="D388" s="6">
        <v>108</v>
      </c>
      <c r="E388" s="6">
        <v>1986</v>
      </c>
      <c r="F388" s="37">
        <v>6235.09</v>
      </c>
      <c r="G388" s="37">
        <v>6235.09</v>
      </c>
      <c r="H388" s="70">
        <v>20.81</v>
      </c>
      <c r="I388" s="392">
        <f>H388</f>
        <v>20.81</v>
      </c>
      <c r="J388" s="7">
        <v>10.436</v>
      </c>
      <c r="K388" s="70">
        <f>I388-N388</f>
        <v>10.405999999999999</v>
      </c>
      <c r="L388" s="70">
        <f>I388-P388</f>
        <v>11.4719</v>
      </c>
      <c r="M388" s="8">
        <v>204</v>
      </c>
      <c r="N388" s="70">
        <f>M388*0.051</f>
        <v>10.404</v>
      </c>
      <c r="O388" s="8">
        <v>183.1</v>
      </c>
      <c r="P388" s="70">
        <f>O388*0.051</f>
        <v>9.338099999999999</v>
      </c>
      <c r="Q388" s="71">
        <f>J388*1000/D388</f>
        <v>96.62962962962963</v>
      </c>
      <c r="R388" s="71">
        <f>K388*1000/D388</f>
        <v>96.35185185185183</v>
      </c>
      <c r="S388" s="71">
        <f>L388*1000/D388</f>
        <v>106.22129629629629</v>
      </c>
      <c r="T388" s="116">
        <f>L388-J388</f>
        <v>1.0358999999999998</v>
      </c>
      <c r="U388" s="116">
        <f>N388-P388</f>
        <v>1.065900000000001</v>
      </c>
      <c r="V388" s="117">
        <f>O388-M388</f>
        <v>-20.900000000000006</v>
      </c>
    </row>
    <row r="389" spans="1:22" ht="12.75">
      <c r="A389" s="142"/>
      <c r="B389" s="285">
        <v>7</v>
      </c>
      <c r="C389" s="390" t="s">
        <v>132</v>
      </c>
      <c r="D389" s="6">
        <v>22</v>
      </c>
      <c r="E389" s="50">
        <v>1986</v>
      </c>
      <c r="F389" s="37">
        <v>1160.21</v>
      </c>
      <c r="G389" s="37">
        <v>1097.3</v>
      </c>
      <c r="H389" s="7">
        <v>3.914</v>
      </c>
      <c r="I389" s="70">
        <f>H389</f>
        <v>3.914</v>
      </c>
      <c r="J389" s="7">
        <v>2.8649</v>
      </c>
      <c r="K389" s="7">
        <f>I389-N389</f>
        <v>2.3840000000000003</v>
      </c>
      <c r="L389" s="7">
        <f>I389-P389</f>
        <v>3.2</v>
      </c>
      <c r="M389" s="8">
        <v>30</v>
      </c>
      <c r="N389" s="70">
        <f>M389*0.051</f>
        <v>1.5299999999999998</v>
      </c>
      <c r="O389" s="8">
        <v>14</v>
      </c>
      <c r="P389" s="70">
        <f>O389*0.051</f>
        <v>0.714</v>
      </c>
      <c r="Q389" s="8">
        <f>J389*1000/D389</f>
        <v>130.22272727272727</v>
      </c>
      <c r="R389" s="8">
        <f>K389*1000/D389</f>
        <v>108.36363636363639</v>
      </c>
      <c r="S389" s="8">
        <f>L389*1000/D389</f>
        <v>145.45454545454547</v>
      </c>
      <c r="T389" s="118">
        <f>L389-J389</f>
        <v>0.3351000000000002</v>
      </c>
      <c r="U389" s="118">
        <f>N389-P389</f>
        <v>0.8159999999999998</v>
      </c>
      <c r="V389" s="119">
        <f>O389-M389</f>
        <v>-16</v>
      </c>
    </row>
    <row r="390" spans="1:22" ht="12.75">
      <c r="A390" s="142"/>
      <c r="B390" s="62">
        <v>8</v>
      </c>
      <c r="C390" s="5" t="s">
        <v>74</v>
      </c>
      <c r="D390" s="219">
        <v>50</v>
      </c>
      <c r="E390" s="219">
        <v>1992</v>
      </c>
      <c r="F390" s="37">
        <v>2466.06</v>
      </c>
      <c r="G390" s="37">
        <v>2466.06</v>
      </c>
      <c r="H390" s="7">
        <v>10.02</v>
      </c>
      <c r="I390" s="70">
        <f>H390</f>
        <v>10.02</v>
      </c>
      <c r="J390" s="7">
        <v>7.84</v>
      </c>
      <c r="K390" s="7">
        <f>I390-N390</f>
        <v>5.991</v>
      </c>
      <c r="L390" s="7">
        <f>I390-P390</f>
        <v>9.626916</v>
      </c>
      <c r="M390" s="8">
        <v>79</v>
      </c>
      <c r="N390" s="70">
        <f>M390*0.051</f>
        <v>4.029</v>
      </c>
      <c r="O390" s="8">
        <v>7.32</v>
      </c>
      <c r="P390" s="70">
        <f>O390*0.0537</f>
        <v>0.393084</v>
      </c>
      <c r="Q390" s="8">
        <f>J390*1000/D390</f>
        <v>156.8</v>
      </c>
      <c r="R390" s="8">
        <f>K390*1000/D390</f>
        <v>119.82</v>
      </c>
      <c r="S390" s="8">
        <f>L390*1000/D390</f>
        <v>192.53832</v>
      </c>
      <c r="T390" s="118">
        <f>L390-J390</f>
        <v>1.7869159999999997</v>
      </c>
      <c r="U390" s="118">
        <f>N390-P390</f>
        <v>3.635916</v>
      </c>
      <c r="V390" s="119">
        <f>O390-M390</f>
        <v>-71.68</v>
      </c>
    </row>
    <row r="391" spans="1:22" ht="12.75">
      <c r="A391" s="142"/>
      <c r="B391" s="62">
        <v>9</v>
      </c>
      <c r="C391" s="49" t="s">
        <v>125</v>
      </c>
      <c r="D391" s="6">
        <v>40</v>
      </c>
      <c r="E391" s="50">
        <v>1987</v>
      </c>
      <c r="F391" s="37">
        <v>2280.42</v>
      </c>
      <c r="G391" s="37">
        <v>2280.42</v>
      </c>
      <c r="H391" s="7">
        <v>7.38</v>
      </c>
      <c r="I391" s="7">
        <f>H391</f>
        <v>7.38</v>
      </c>
      <c r="J391" s="7">
        <v>5.2089</v>
      </c>
      <c r="K391" s="7">
        <f>I391-N391</f>
        <v>4.881</v>
      </c>
      <c r="L391" s="7">
        <f>I391-P391</f>
        <v>6.309</v>
      </c>
      <c r="M391" s="8">
        <v>49</v>
      </c>
      <c r="N391" s="70">
        <f>M391*0.051</f>
        <v>2.4989999999999997</v>
      </c>
      <c r="O391" s="8">
        <v>21</v>
      </c>
      <c r="P391" s="70">
        <f>O391*0.051</f>
        <v>1.071</v>
      </c>
      <c r="Q391" s="8">
        <f>J391*1000/D391</f>
        <v>130.2225</v>
      </c>
      <c r="R391" s="8">
        <f>K391*1000/D391</f>
        <v>122.025</v>
      </c>
      <c r="S391" s="8">
        <f>L391*1000/D391</f>
        <v>157.725</v>
      </c>
      <c r="T391" s="118">
        <f>L391-J391</f>
        <v>1.1001000000000003</v>
      </c>
      <c r="U391" s="118">
        <f>N391-P391</f>
        <v>1.4279999999999997</v>
      </c>
      <c r="V391" s="119">
        <f>O391-M391</f>
        <v>-28</v>
      </c>
    </row>
    <row r="392" spans="1:22" ht="12.75">
      <c r="A392" s="142"/>
      <c r="B392" s="62">
        <v>10</v>
      </c>
      <c r="C392" s="220" t="s">
        <v>469</v>
      </c>
      <c r="D392" s="263">
        <v>20</v>
      </c>
      <c r="E392" s="221">
        <v>1978</v>
      </c>
      <c r="F392" s="304">
        <v>1051.1</v>
      </c>
      <c r="G392" s="304">
        <v>1051.1</v>
      </c>
      <c r="H392" s="331">
        <v>5.2</v>
      </c>
      <c r="I392" s="223">
        <f>H392</f>
        <v>5.2</v>
      </c>
      <c r="J392" s="332">
        <v>3.2</v>
      </c>
      <c r="K392" s="223">
        <f>I392-N392</f>
        <v>2.4970000000000003</v>
      </c>
      <c r="L392" s="223">
        <f>I392-P392</f>
        <v>3.619</v>
      </c>
      <c r="M392" s="347">
        <v>53</v>
      </c>
      <c r="N392" s="393">
        <f>M392*0.051</f>
        <v>2.703</v>
      </c>
      <c r="O392" s="354">
        <v>31</v>
      </c>
      <c r="P392" s="393">
        <f>O392*0.051</f>
        <v>1.581</v>
      </c>
      <c r="Q392" s="224">
        <f>J392*1000/D392</f>
        <v>160</v>
      </c>
      <c r="R392" s="224">
        <f>K392*1000/D392</f>
        <v>124.85000000000002</v>
      </c>
      <c r="S392" s="224">
        <f>L392*1000/D392</f>
        <v>180.95</v>
      </c>
      <c r="T392" s="222">
        <f>L392-J392</f>
        <v>0.41900000000000004</v>
      </c>
      <c r="U392" s="222">
        <f>N392-P392</f>
        <v>1.1219999999999999</v>
      </c>
      <c r="V392" s="268">
        <f>O392-M392</f>
        <v>-22</v>
      </c>
    </row>
    <row r="393" spans="1:22" ht="12.75">
      <c r="A393" s="142"/>
      <c r="B393" s="62">
        <v>11</v>
      </c>
      <c r="C393" s="30" t="s">
        <v>195</v>
      </c>
      <c r="D393" s="6">
        <v>30</v>
      </c>
      <c r="E393" s="6">
        <v>1985</v>
      </c>
      <c r="F393" s="37">
        <v>1555.7</v>
      </c>
      <c r="G393" s="37">
        <v>1555.7</v>
      </c>
      <c r="H393" s="7">
        <v>7.07</v>
      </c>
      <c r="I393" s="7">
        <v>7.07</v>
      </c>
      <c r="J393" s="7">
        <v>4.8</v>
      </c>
      <c r="K393" s="7">
        <f>I393-N393</f>
        <v>3.7820000000000005</v>
      </c>
      <c r="L393" s="7">
        <f>I393-P393</f>
        <v>4.8024000000000004</v>
      </c>
      <c r="M393" s="8">
        <v>58</v>
      </c>
      <c r="N393" s="70">
        <v>3.288</v>
      </c>
      <c r="O393" s="8">
        <v>40</v>
      </c>
      <c r="P393" s="70">
        <v>2.2676</v>
      </c>
      <c r="Q393" s="8">
        <f>0.16*1000</f>
        <v>160</v>
      </c>
      <c r="R393" s="8">
        <f>K393/D393*1000</f>
        <v>126.06666666666669</v>
      </c>
      <c r="S393" s="8">
        <f>L393/D393*1000</f>
        <v>160.08000000000004</v>
      </c>
      <c r="T393" s="118">
        <f>L393-J393</f>
        <v>0.002400000000000624</v>
      </c>
      <c r="U393" s="118">
        <f>N393-P393</f>
        <v>1.0204</v>
      </c>
      <c r="V393" s="119">
        <f>O393-M393</f>
        <v>-18</v>
      </c>
    </row>
    <row r="394" spans="1:22" ht="12.75">
      <c r="A394" s="142"/>
      <c r="B394" s="62">
        <v>12</v>
      </c>
      <c r="C394" s="30" t="s">
        <v>194</v>
      </c>
      <c r="D394" s="6">
        <v>60</v>
      </c>
      <c r="E394" s="6">
        <v>1968</v>
      </c>
      <c r="F394" s="37">
        <v>2731.74</v>
      </c>
      <c r="G394" s="37">
        <v>2731.74</v>
      </c>
      <c r="H394" s="7">
        <v>14.15</v>
      </c>
      <c r="I394" s="7">
        <v>14.15</v>
      </c>
      <c r="J394" s="7">
        <v>9.6</v>
      </c>
      <c r="K394" s="7">
        <f>I394-N394</f>
        <v>7.857410000000001</v>
      </c>
      <c r="L394" s="7">
        <f>I394-P394</f>
        <v>9.615</v>
      </c>
      <c r="M394" s="8">
        <v>111</v>
      </c>
      <c r="N394" s="7">
        <v>6.29259</v>
      </c>
      <c r="O394" s="8">
        <v>80</v>
      </c>
      <c r="P394" s="7">
        <v>4.535</v>
      </c>
      <c r="Q394" s="8">
        <f>0.16*1000</f>
        <v>160</v>
      </c>
      <c r="R394" s="8">
        <f>K394/D394*1000</f>
        <v>130.95683333333335</v>
      </c>
      <c r="S394" s="8">
        <f>L394/D394*1000</f>
        <v>160.25</v>
      </c>
      <c r="T394" s="118">
        <f>L394-J394</f>
        <v>0.015000000000000568</v>
      </c>
      <c r="U394" s="118">
        <f>N394-P394</f>
        <v>1.7575899999999995</v>
      </c>
      <c r="V394" s="119">
        <f>O394-M394</f>
        <v>-31</v>
      </c>
    </row>
    <row r="395" spans="1:22" ht="12.75">
      <c r="A395" s="142"/>
      <c r="B395" s="62">
        <v>13</v>
      </c>
      <c r="C395" s="220" t="s">
        <v>463</v>
      </c>
      <c r="D395" s="263">
        <v>52</v>
      </c>
      <c r="E395" s="221">
        <v>1973</v>
      </c>
      <c r="F395" s="304">
        <v>2654.61</v>
      </c>
      <c r="G395" s="304">
        <v>2654.61</v>
      </c>
      <c r="H395" s="331">
        <v>12.301</v>
      </c>
      <c r="I395" s="223">
        <f>H395</f>
        <v>12.301</v>
      </c>
      <c r="J395" s="332">
        <v>7.84</v>
      </c>
      <c r="K395" s="223">
        <f>I395-N395</f>
        <v>6.946000000000001</v>
      </c>
      <c r="L395" s="223">
        <f>I395-P395</f>
        <v>8.7667</v>
      </c>
      <c r="M395" s="347">
        <v>105</v>
      </c>
      <c r="N395" s="223">
        <f>M395*0.051</f>
        <v>5.3549999999999995</v>
      </c>
      <c r="O395" s="354">
        <v>69.3</v>
      </c>
      <c r="P395" s="393">
        <f>O395*0.051</f>
        <v>3.5342999999999996</v>
      </c>
      <c r="Q395" s="224">
        <f>J395*1000/D395</f>
        <v>150.76923076923077</v>
      </c>
      <c r="R395" s="224">
        <f>K395*1000/D395</f>
        <v>133.5769230769231</v>
      </c>
      <c r="S395" s="224">
        <f>L395*1000/D395</f>
        <v>168.59038461538464</v>
      </c>
      <c r="T395" s="222">
        <f>L395-J395</f>
        <v>0.9267000000000003</v>
      </c>
      <c r="U395" s="222">
        <f>N395-P395</f>
        <v>1.8207</v>
      </c>
      <c r="V395" s="268">
        <f>O395-M395</f>
        <v>-35.7</v>
      </c>
    </row>
    <row r="396" spans="1:22" ht="12.75">
      <c r="A396" s="142"/>
      <c r="B396" s="62">
        <v>14</v>
      </c>
      <c r="C396" s="220" t="s">
        <v>470</v>
      </c>
      <c r="D396" s="263">
        <v>9</v>
      </c>
      <c r="E396" s="221">
        <v>1977</v>
      </c>
      <c r="F396" s="304">
        <v>526.66</v>
      </c>
      <c r="G396" s="304">
        <v>526.66</v>
      </c>
      <c r="H396" s="331">
        <v>2.192</v>
      </c>
      <c r="I396" s="223">
        <f>H396</f>
        <v>2.192</v>
      </c>
      <c r="J396" s="332">
        <v>1.44</v>
      </c>
      <c r="K396" s="223">
        <f>I396-N396</f>
        <v>1.2230000000000003</v>
      </c>
      <c r="L396" s="223">
        <f>I396-P396</f>
        <v>1.6310000000000002</v>
      </c>
      <c r="M396" s="347">
        <v>19</v>
      </c>
      <c r="N396" s="223">
        <f>M396*0.051</f>
        <v>0.969</v>
      </c>
      <c r="O396" s="354">
        <v>11</v>
      </c>
      <c r="P396" s="223">
        <f>O396*0.051</f>
        <v>0.5609999999999999</v>
      </c>
      <c r="Q396" s="224">
        <f>J396*1000/D396</f>
        <v>160</v>
      </c>
      <c r="R396" s="224">
        <f>K396*1000/D396</f>
        <v>135.8888888888889</v>
      </c>
      <c r="S396" s="224">
        <f>L396*1000/D396</f>
        <v>181.22222222222226</v>
      </c>
      <c r="T396" s="222">
        <f>L396-J396</f>
        <v>0.19100000000000028</v>
      </c>
      <c r="U396" s="222">
        <f>N396-P396</f>
        <v>0.40800000000000003</v>
      </c>
      <c r="V396" s="268">
        <f>O396-M396</f>
        <v>-8</v>
      </c>
    </row>
    <row r="397" spans="1:22" ht="12.75">
      <c r="A397" s="142"/>
      <c r="B397" s="62">
        <v>15</v>
      </c>
      <c r="C397" s="5" t="s">
        <v>606</v>
      </c>
      <c r="D397" s="6">
        <v>45</v>
      </c>
      <c r="E397" s="6">
        <v>1983</v>
      </c>
      <c r="F397" s="37">
        <v>2327.5</v>
      </c>
      <c r="G397" s="37">
        <v>2327.5</v>
      </c>
      <c r="H397" s="7">
        <v>11.952</v>
      </c>
      <c r="I397" s="90">
        <v>11.952</v>
      </c>
      <c r="J397" s="7">
        <v>7.2</v>
      </c>
      <c r="K397" s="7">
        <v>6.189</v>
      </c>
      <c r="L397" s="7">
        <v>8.62374</v>
      </c>
      <c r="M397" s="8">
        <v>113</v>
      </c>
      <c r="N397" s="7">
        <v>5.763</v>
      </c>
      <c r="O397" s="8">
        <v>65.26</v>
      </c>
      <c r="P397" s="7">
        <f>O397*0.051</f>
        <v>3.32826</v>
      </c>
      <c r="Q397" s="8">
        <f>J397*1000/D397</f>
        <v>160</v>
      </c>
      <c r="R397" s="8">
        <f>K397*1000/D397</f>
        <v>137.53333333333333</v>
      </c>
      <c r="S397" s="8">
        <f>L397*1000/D397</f>
        <v>191.63866666666667</v>
      </c>
      <c r="T397" s="118">
        <f>L397-J397</f>
        <v>1.4237399999999996</v>
      </c>
      <c r="U397" s="118">
        <f>N397-P397</f>
        <v>2.4347399999999997</v>
      </c>
      <c r="V397" s="119">
        <f>O397-M397</f>
        <v>-47.739999999999995</v>
      </c>
    </row>
    <row r="398" spans="1:22" ht="12.75">
      <c r="A398" s="142"/>
      <c r="B398" s="62">
        <v>16</v>
      </c>
      <c r="C398" s="30" t="s">
        <v>65</v>
      </c>
      <c r="D398" s="6">
        <v>40</v>
      </c>
      <c r="E398" s="6">
        <v>1991</v>
      </c>
      <c r="F398" s="37">
        <v>2250</v>
      </c>
      <c r="G398" s="37">
        <v>2250</v>
      </c>
      <c r="H398" s="7">
        <v>10.191</v>
      </c>
      <c r="I398" s="7">
        <f>H398</f>
        <v>10.191</v>
      </c>
      <c r="J398" s="93">
        <v>5.81848</v>
      </c>
      <c r="K398" s="7">
        <f>I398-N398</f>
        <v>5.520840000000001</v>
      </c>
      <c r="L398" s="7">
        <f>I398-P398</f>
        <v>6.1499696</v>
      </c>
      <c r="M398" s="97">
        <v>87</v>
      </c>
      <c r="N398" s="7">
        <f>M398*0.05368</f>
        <v>4.67016</v>
      </c>
      <c r="O398" s="97">
        <v>75.28</v>
      </c>
      <c r="P398" s="7">
        <f>O398*0.05368</f>
        <v>4.0410304</v>
      </c>
      <c r="Q398" s="8">
        <f>J398*1000/D398</f>
        <v>145.46200000000002</v>
      </c>
      <c r="R398" s="8">
        <f>K398*1000/D398</f>
        <v>138.02100000000002</v>
      </c>
      <c r="S398" s="8">
        <f>L398*1000/D398</f>
        <v>153.74924000000001</v>
      </c>
      <c r="T398" s="118">
        <f>L398-J398</f>
        <v>0.3314896000000003</v>
      </c>
      <c r="U398" s="118">
        <f>N398-P398</f>
        <v>0.6291295999999997</v>
      </c>
      <c r="V398" s="119">
        <f>O398-M398</f>
        <v>-11.719999999999999</v>
      </c>
    </row>
    <row r="399" spans="1:22" ht="12.75">
      <c r="A399" s="142"/>
      <c r="B399" s="62">
        <v>17</v>
      </c>
      <c r="C399" s="30" t="s">
        <v>61</v>
      </c>
      <c r="D399" s="6">
        <v>32</v>
      </c>
      <c r="E399" s="6">
        <v>1979</v>
      </c>
      <c r="F399" s="37">
        <v>2299</v>
      </c>
      <c r="G399" s="37">
        <v>2299</v>
      </c>
      <c r="H399" s="7">
        <v>8.313</v>
      </c>
      <c r="I399" s="7">
        <f>H399</f>
        <v>8.313</v>
      </c>
      <c r="J399" s="93">
        <v>5.12</v>
      </c>
      <c r="K399" s="7">
        <f>I399-N399</f>
        <v>4.448040000000001</v>
      </c>
      <c r="L399" s="7">
        <f>I399-P399</f>
        <v>5.1839928</v>
      </c>
      <c r="M399" s="97">
        <v>72</v>
      </c>
      <c r="N399" s="7">
        <f>M399*0.05368</f>
        <v>3.86496</v>
      </c>
      <c r="O399" s="97">
        <v>58.29</v>
      </c>
      <c r="P399" s="7">
        <f>O399*0.05368</f>
        <v>3.1290071999999998</v>
      </c>
      <c r="Q399" s="8">
        <f>J399*1000/D399</f>
        <v>160</v>
      </c>
      <c r="R399" s="8">
        <f>K399*1000/D399</f>
        <v>139.00125000000003</v>
      </c>
      <c r="S399" s="8">
        <f>L399*1000/D399</f>
        <v>161.999775</v>
      </c>
      <c r="T399" s="118">
        <f>L399-J399</f>
        <v>0.0639928000000003</v>
      </c>
      <c r="U399" s="118">
        <f>N399-P399</f>
        <v>0.7359528000000002</v>
      </c>
      <c r="V399" s="119">
        <f>O399-M399</f>
        <v>-13.71</v>
      </c>
    </row>
    <row r="400" spans="1:22" ht="12.75">
      <c r="A400" s="142"/>
      <c r="B400" s="62">
        <v>18</v>
      </c>
      <c r="C400" s="38" t="s">
        <v>277</v>
      </c>
      <c r="D400" s="39">
        <v>26</v>
      </c>
      <c r="E400" s="39" t="s">
        <v>405</v>
      </c>
      <c r="F400" s="56">
        <v>1345.35</v>
      </c>
      <c r="G400" s="56">
        <f>F400</f>
        <v>1345.35</v>
      </c>
      <c r="H400" s="7">
        <v>6.561</v>
      </c>
      <c r="I400" s="7">
        <f>H400</f>
        <v>6.561</v>
      </c>
      <c r="J400" s="36">
        <f>160*D400/1000</f>
        <v>4.16</v>
      </c>
      <c r="K400" s="7">
        <f>I400-N400</f>
        <v>3.6152</v>
      </c>
      <c r="L400" s="7">
        <f>I400-P400</f>
        <v>4.391305</v>
      </c>
      <c r="M400" s="8">
        <v>52</v>
      </c>
      <c r="N400" s="7">
        <f>M400*0.05665</f>
        <v>2.9457999999999998</v>
      </c>
      <c r="O400" s="8">
        <v>38.3</v>
      </c>
      <c r="P400" s="7">
        <f>O400*0.05665</f>
        <v>2.169695</v>
      </c>
      <c r="Q400" s="8">
        <f>J400*1000/D400</f>
        <v>160</v>
      </c>
      <c r="R400" s="8">
        <f>K400*1000/D400</f>
        <v>139.04615384615386</v>
      </c>
      <c r="S400" s="8">
        <f>L400*1000/D400</f>
        <v>168.89634615384617</v>
      </c>
      <c r="T400" s="118">
        <f>L400-J400</f>
        <v>0.23130499999999987</v>
      </c>
      <c r="U400" s="118">
        <f>N400-P400</f>
        <v>0.7761049999999998</v>
      </c>
      <c r="V400" s="119">
        <f>O400-M400</f>
        <v>-13.700000000000003</v>
      </c>
    </row>
    <row r="401" spans="1:22" ht="12.75">
      <c r="A401" s="142"/>
      <c r="B401" s="62">
        <v>19</v>
      </c>
      <c r="C401" s="220" t="s">
        <v>468</v>
      </c>
      <c r="D401" s="263">
        <v>40</v>
      </c>
      <c r="E401" s="221">
        <v>1984</v>
      </c>
      <c r="F401" s="304">
        <v>4100.6</v>
      </c>
      <c r="G401" s="304">
        <v>4100.6</v>
      </c>
      <c r="H401" s="331">
        <v>10.6</v>
      </c>
      <c r="I401" s="223">
        <f>H401</f>
        <v>10.6</v>
      </c>
      <c r="J401" s="332">
        <v>6.4</v>
      </c>
      <c r="K401" s="223">
        <f>I401-N401</f>
        <v>5.602</v>
      </c>
      <c r="L401" s="223">
        <f>I401-P401</f>
        <v>7.234</v>
      </c>
      <c r="M401" s="347">
        <v>98</v>
      </c>
      <c r="N401" s="223">
        <f>M401*0.051</f>
        <v>4.997999999999999</v>
      </c>
      <c r="O401" s="354">
        <v>66</v>
      </c>
      <c r="P401" s="223">
        <f>O401*0.051</f>
        <v>3.3659999999999997</v>
      </c>
      <c r="Q401" s="224">
        <f>J401*1000/D401</f>
        <v>160</v>
      </c>
      <c r="R401" s="224">
        <f>K401*1000/D401</f>
        <v>140.05</v>
      </c>
      <c r="S401" s="224">
        <f>L401*1000/D401</f>
        <v>180.85</v>
      </c>
      <c r="T401" s="222">
        <f>L401-J401</f>
        <v>0.8339999999999996</v>
      </c>
      <c r="U401" s="222">
        <f>N401-P401</f>
        <v>1.6319999999999997</v>
      </c>
      <c r="V401" s="268">
        <f>O401-M401</f>
        <v>-32</v>
      </c>
    </row>
    <row r="402" spans="1:22" ht="12.75">
      <c r="A402" s="142"/>
      <c r="B402" s="62">
        <v>20</v>
      </c>
      <c r="C402" s="269" t="s">
        <v>465</v>
      </c>
      <c r="D402" s="270">
        <v>63</v>
      </c>
      <c r="E402" s="271">
        <v>1985</v>
      </c>
      <c r="F402" s="306">
        <v>3922.94</v>
      </c>
      <c r="G402" s="306">
        <v>3922.94</v>
      </c>
      <c r="H402" s="333">
        <v>16.6</v>
      </c>
      <c r="I402" s="273">
        <f>H402</f>
        <v>16.6</v>
      </c>
      <c r="J402" s="334">
        <v>9.51</v>
      </c>
      <c r="K402" s="273">
        <f>I402-N402</f>
        <v>8.848000000000003</v>
      </c>
      <c r="L402" s="273">
        <f>I402-P402</f>
        <v>10.913755000000002</v>
      </c>
      <c r="M402" s="348">
        <v>152</v>
      </c>
      <c r="N402" s="273">
        <f>M402*0.051</f>
        <v>7.752</v>
      </c>
      <c r="O402" s="355">
        <v>111.495</v>
      </c>
      <c r="P402" s="273">
        <f>O402*0.051</f>
        <v>5.6862449999999995</v>
      </c>
      <c r="Q402" s="274">
        <f>J402*1000/D402</f>
        <v>150.95238095238096</v>
      </c>
      <c r="R402" s="274">
        <f>K402*1000/D402</f>
        <v>140.44444444444449</v>
      </c>
      <c r="S402" s="274">
        <f>L402*1000/D402</f>
        <v>173.23420634920637</v>
      </c>
      <c r="T402" s="272">
        <f>L402-J402</f>
        <v>1.403755000000002</v>
      </c>
      <c r="U402" s="272">
        <f>N402-P402</f>
        <v>2.0657550000000002</v>
      </c>
      <c r="V402" s="275">
        <f>O402-M402</f>
        <v>-40.504999999999995</v>
      </c>
    </row>
    <row r="403" spans="1:22" ht="12.75">
      <c r="A403" s="142"/>
      <c r="B403" s="62">
        <v>21</v>
      </c>
      <c r="C403" s="220" t="s">
        <v>472</v>
      </c>
      <c r="D403" s="263">
        <v>8</v>
      </c>
      <c r="E403" s="221">
        <v>1960</v>
      </c>
      <c r="F403" s="304">
        <v>363.25</v>
      </c>
      <c r="G403" s="304">
        <v>363.25</v>
      </c>
      <c r="H403" s="331">
        <v>2</v>
      </c>
      <c r="I403" s="223">
        <f>H403</f>
        <v>2</v>
      </c>
      <c r="J403" s="332">
        <v>1.2</v>
      </c>
      <c r="K403" s="223">
        <f>I403-N403</f>
        <v>1.133</v>
      </c>
      <c r="L403" s="223">
        <f>I403-P403</f>
        <v>1.4645000000000001</v>
      </c>
      <c r="M403" s="347">
        <v>17</v>
      </c>
      <c r="N403" s="223">
        <f>M403*0.051</f>
        <v>0.867</v>
      </c>
      <c r="O403" s="354">
        <v>10.5</v>
      </c>
      <c r="P403" s="223">
        <f>O403*0.051</f>
        <v>0.5355</v>
      </c>
      <c r="Q403" s="224">
        <f>J403*1000/D403</f>
        <v>150</v>
      </c>
      <c r="R403" s="224">
        <f>K403*1000/D403</f>
        <v>141.625</v>
      </c>
      <c r="S403" s="224">
        <f>L403*1000/D403</f>
        <v>183.06250000000003</v>
      </c>
      <c r="T403" s="222">
        <f>L403-J403</f>
        <v>0.2645000000000002</v>
      </c>
      <c r="U403" s="222">
        <f>N403-P403</f>
        <v>0.3315</v>
      </c>
      <c r="V403" s="268">
        <f>O403-M403</f>
        <v>-6.5</v>
      </c>
    </row>
    <row r="404" spans="1:22" ht="12.75">
      <c r="A404" s="142"/>
      <c r="B404" s="62">
        <v>22</v>
      </c>
      <c r="C404" s="225" t="s">
        <v>160</v>
      </c>
      <c r="D404" s="226">
        <v>32</v>
      </c>
      <c r="E404" s="227" t="s">
        <v>147</v>
      </c>
      <c r="F404" s="307">
        <v>1492.32</v>
      </c>
      <c r="G404" s="307">
        <v>1492.32</v>
      </c>
      <c r="H404" s="335">
        <v>8.04</v>
      </c>
      <c r="I404" s="229">
        <f>H404</f>
        <v>8.04</v>
      </c>
      <c r="J404" s="229">
        <v>4.8</v>
      </c>
      <c r="K404" s="229">
        <f>I404-N404</f>
        <v>4.5492599999999985</v>
      </c>
      <c r="L404" s="229">
        <f>I404-P404</f>
        <v>5.599126499999999</v>
      </c>
      <c r="M404" s="289">
        <v>66</v>
      </c>
      <c r="N404" s="229">
        <f>M404*0.05289</f>
        <v>3.49074</v>
      </c>
      <c r="O404" s="289">
        <v>46.15</v>
      </c>
      <c r="P404" s="229">
        <f>O404*0.05289</f>
        <v>2.4408735</v>
      </c>
      <c r="Q404" s="230">
        <f>J404*1000/D404</f>
        <v>150</v>
      </c>
      <c r="R404" s="230">
        <f>K404*1000/D404</f>
        <v>142.16437499999995</v>
      </c>
      <c r="S404" s="230">
        <f>L404*1000/D404</f>
        <v>174.97270312499995</v>
      </c>
      <c r="T404" s="228">
        <f>L404-J404</f>
        <v>0.799126499999999</v>
      </c>
      <c r="U404" s="228">
        <f>N404-P404</f>
        <v>1.0498665000000003</v>
      </c>
      <c r="V404" s="281">
        <f>O404-M404</f>
        <v>-19.85</v>
      </c>
    </row>
    <row r="405" spans="1:22" ht="12.75">
      <c r="A405" s="142"/>
      <c r="B405" s="62">
        <v>23</v>
      </c>
      <c r="C405" s="5" t="s">
        <v>574</v>
      </c>
      <c r="D405" s="6">
        <v>45</v>
      </c>
      <c r="E405" s="6">
        <v>1976</v>
      </c>
      <c r="F405" s="37">
        <v>2304.02</v>
      </c>
      <c r="G405" s="37">
        <v>2304.02</v>
      </c>
      <c r="H405" s="7">
        <v>10.137</v>
      </c>
      <c r="I405" s="7">
        <f>H405</f>
        <v>10.137</v>
      </c>
      <c r="J405" s="7">
        <v>7.2</v>
      </c>
      <c r="K405" s="7">
        <f>I405-N405</f>
        <v>6.414000000000001</v>
      </c>
      <c r="L405" s="7">
        <f>I405-P405</f>
        <v>7.383000000000001</v>
      </c>
      <c r="M405" s="8">
        <v>73</v>
      </c>
      <c r="N405" s="7">
        <f>M405*0.051</f>
        <v>3.723</v>
      </c>
      <c r="O405" s="8">
        <v>54</v>
      </c>
      <c r="P405" s="7">
        <f>O405*0.051</f>
        <v>2.754</v>
      </c>
      <c r="Q405" s="8">
        <f>J405*1000/D405</f>
        <v>160</v>
      </c>
      <c r="R405" s="8">
        <f>K405*1000/D405</f>
        <v>142.53333333333336</v>
      </c>
      <c r="S405" s="8">
        <f>L405*1000/D405</f>
        <v>164.0666666666667</v>
      </c>
      <c r="T405" s="118">
        <f>L405-J405</f>
        <v>0.18300000000000072</v>
      </c>
      <c r="U405" s="118">
        <f>N405-P405</f>
        <v>0.9689999999999999</v>
      </c>
      <c r="V405" s="119">
        <f>O405-M405</f>
        <v>-19</v>
      </c>
    </row>
    <row r="406" spans="1:22" ht="12.75">
      <c r="A406" s="142"/>
      <c r="B406" s="62">
        <v>24</v>
      </c>
      <c r="C406" s="5" t="s">
        <v>372</v>
      </c>
      <c r="D406" s="6">
        <v>91</v>
      </c>
      <c r="E406" s="6" t="s">
        <v>364</v>
      </c>
      <c r="F406" s="37"/>
      <c r="G406" s="37"/>
      <c r="H406" s="7">
        <v>18.92</v>
      </c>
      <c r="I406" s="7">
        <f>H406</f>
        <v>18.92</v>
      </c>
      <c r="J406" s="7">
        <v>13.04</v>
      </c>
      <c r="K406" s="7">
        <f>I406-N406</f>
        <v>13.004000000000001</v>
      </c>
      <c r="L406" s="7">
        <f>I406-P406</f>
        <v>13.2131</v>
      </c>
      <c r="M406" s="8">
        <v>116</v>
      </c>
      <c r="N406" s="7">
        <f>M406*0.051</f>
        <v>5.9159999999999995</v>
      </c>
      <c r="O406" s="8">
        <v>111.9</v>
      </c>
      <c r="P406" s="7">
        <f>O406*0.051</f>
        <v>5.7069</v>
      </c>
      <c r="Q406" s="8">
        <f>J406*1000/D406</f>
        <v>143.2967032967033</v>
      </c>
      <c r="R406" s="8">
        <f>K406*1000/D406</f>
        <v>142.90109890109892</v>
      </c>
      <c r="S406" s="8">
        <f>L406*1000/D406</f>
        <v>145.1989010989011</v>
      </c>
      <c r="T406" s="118">
        <f>L406-J406</f>
        <v>0.17310000000000159</v>
      </c>
      <c r="U406" s="118">
        <f>N406-P406</f>
        <v>0.2090999999999994</v>
      </c>
      <c r="V406" s="119">
        <f>O406-M406</f>
        <v>-4.099999999999994</v>
      </c>
    </row>
    <row r="407" spans="1:22" ht="12.75">
      <c r="A407" s="142"/>
      <c r="B407" s="62">
        <v>25</v>
      </c>
      <c r="C407" s="38" t="s">
        <v>597</v>
      </c>
      <c r="D407" s="39">
        <v>30</v>
      </c>
      <c r="E407" s="39">
        <v>1992</v>
      </c>
      <c r="F407" s="56">
        <v>1514.7</v>
      </c>
      <c r="G407" s="56">
        <v>1514.7</v>
      </c>
      <c r="H407" s="7">
        <v>6.886</v>
      </c>
      <c r="I407" s="90">
        <v>6.886</v>
      </c>
      <c r="J407" s="36">
        <v>4.8</v>
      </c>
      <c r="K407" s="7">
        <v>4.336</v>
      </c>
      <c r="L407" s="7">
        <v>5.0143</v>
      </c>
      <c r="M407" s="8">
        <v>50</v>
      </c>
      <c r="N407" s="7">
        <v>2.55</v>
      </c>
      <c r="O407" s="8">
        <v>36.7</v>
      </c>
      <c r="P407" s="7">
        <f>O407*0.051</f>
        <v>1.8717</v>
      </c>
      <c r="Q407" s="8">
        <f>J407*1000/D407</f>
        <v>160</v>
      </c>
      <c r="R407" s="8">
        <f>K407*1000/D407</f>
        <v>144.53333333333333</v>
      </c>
      <c r="S407" s="8">
        <f>L407*1000/D407</f>
        <v>167.14333333333335</v>
      </c>
      <c r="T407" s="118">
        <f>L407-J407</f>
        <v>0.2143000000000006</v>
      </c>
      <c r="U407" s="118">
        <f>N407-P407</f>
        <v>0.6782999999999999</v>
      </c>
      <c r="V407" s="119">
        <f>O407-M407</f>
        <v>-13.299999999999997</v>
      </c>
    </row>
    <row r="408" spans="1:22" ht="12.75">
      <c r="A408" s="142"/>
      <c r="B408" s="62">
        <v>26</v>
      </c>
      <c r="C408" s="5" t="s">
        <v>76</v>
      </c>
      <c r="D408" s="6">
        <v>39</v>
      </c>
      <c r="E408" s="6">
        <v>1983</v>
      </c>
      <c r="F408" s="37">
        <v>2102.17</v>
      </c>
      <c r="G408" s="37">
        <v>2102.17</v>
      </c>
      <c r="H408" s="7">
        <v>10.133</v>
      </c>
      <c r="I408" s="7">
        <f>H408</f>
        <v>10.133</v>
      </c>
      <c r="J408" s="7">
        <v>5.76</v>
      </c>
      <c r="K408" s="7">
        <f>I408-N408</f>
        <v>5.696</v>
      </c>
      <c r="L408" s="7">
        <f>I408-P408</f>
        <v>6.749899999999999</v>
      </c>
      <c r="M408" s="8">
        <v>87</v>
      </c>
      <c r="N408" s="7">
        <f>M408*0.051</f>
        <v>4.436999999999999</v>
      </c>
      <c r="O408" s="8">
        <v>63</v>
      </c>
      <c r="P408" s="7">
        <f>O408*0.0537</f>
        <v>3.3830999999999998</v>
      </c>
      <c r="Q408" s="8">
        <f>J408*1000/D408</f>
        <v>147.69230769230768</v>
      </c>
      <c r="R408" s="8">
        <f>K408*1000/D408</f>
        <v>146.05128205128204</v>
      </c>
      <c r="S408" s="8">
        <f>L408*1000/D408</f>
        <v>173.07435897435897</v>
      </c>
      <c r="T408" s="118">
        <f>L408-J408</f>
        <v>0.9898999999999996</v>
      </c>
      <c r="U408" s="118">
        <f>N408-P408</f>
        <v>1.0538999999999996</v>
      </c>
      <c r="V408" s="119">
        <f>O408-M408</f>
        <v>-24</v>
      </c>
    </row>
    <row r="409" spans="1:22" ht="12.75">
      <c r="A409" s="142"/>
      <c r="B409" s="62">
        <v>27</v>
      </c>
      <c r="C409" s="157" t="s">
        <v>598</v>
      </c>
      <c r="D409" s="158">
        <v>60</v>
      </c>
      <c r="E409" s="158">
        <v>1990</v>
      </c>
      <c r="F409" s="165">
        <v>3131.26</v>
      </c>
      <c r="G409" s="165">
        <v>3131.26</v>
      </c>
      <c r="H409" s="159">
        <v>15.919</v>
      </c>
      <c r="I409" s="336">
        <v>15.919</v>
      </c>
      <c r="J409" s="159">
        <v>9.6</v>
      </c>
      <c r="K409" s="159">
        <v>8.83</v>
      </c>
      <c r="L409" s="159">
        <v>10.334500000000002</v>
      </c>
      <c r="M409" s="162">
        <v>139</v>
      </c>
      <c r="N409" s="159">
        <v>7.0889999999999995</v>
      </c>
      <c r="O409" s="164">
        <v>109.5</v>
      </c>
      <c r="P409" s="159">
        <f>O409*0.051</f>
        <v>5.584499999999999</v>
      </c>
      <c r="Q409" s="162">
        <f>J409*1000/D409</f>
        <v>160</v>
      </c>
      <c r="R409" s="162">
        <f>K409*1000/D409</f>
        <v>147.16666666666666</v>
      </c>
      <c r="S409" s="162">
        <f>L409*1000/D409</f>
        <v>172.2416666666667</v>
      </c>
      <c r="T409" s="105">
        <f>L409-J409</f>
        <v>0.7345000000000024</v>
      </c>
      <c r="U409" s="105">
        <f>N409-P409</f>
        <v>1.5045000000000002</v>
      </c>
      <c r="V409" s="106">
        <f>O409-M409</f>
        <v>-29.5</v>
      </c>
    </row>
    <row r="410" spans="1:22" ht="12.75">
      <c r="A410" s="142"/>
      <c r="B410" s="62">
        <v>28</v>
      </c>
      <c r="C410" s="30" t="s">
        <v>40</v>
      </c>
      <c r="D410" s="6">
        <v>45</v>
      </c>
      <c r="E410" s="6">
        <v>1966</v>
      </c>
      <c r="F410" s="37">
        <v>1897</v>
      </c>
      <c r="G410" s="37">
        <v>1897</v>
      </c>
      <c r="H410" s="7">
        <v>10.705</v>
      </c>
      <c r="I410" s="7">
        <f>+H410</f>
        <v>10.705</v>
      </c>
      <c r="J410" s="93">
        <v>7.2</v>
      </c>
      <c r="K410" s="7">
        <f>I410-N410</f>
        <v>6.625</v>
      </c>
      <c r="L410" s="7">
        <f>I410-P410</f>
        <v>8.29423</v>
      </c>
      <c r="M410" s="97">
        <v>80</v>
      </c>
      <c r="N410" s="7">
        <f>M410*0.051</f>
        <v>4.08</v>
      </c>
      <c r="O410" s="97">
        <v>47.27</v>
      </c>
      <c r="P410" s="7">
        <f>O410*0.051</f>
        <v>2.41077</v>
      </c>
      <c r="Q410" s="8">
        <f>J410*1000/D410</f>
        <v>160</v>
      </c>
      <c r="R410" s="8">
        <f>K410*1000/D410</f>
        <v>147.22222222222223</v>
      </c>
      <c r="S410" s="8">
        <f>L410*1000/D410</f>
        <v>184.31622222222225</v>
      </c>
      <c r="T410" s="118">
        <f>L410-J410</f>
        <v>1.0942300000000005</v>
      </c>
      <c r="U410" s="118">
        <f>N410-P410</f>
        <v>1.6692300000000002</v>
      </c>
      <c r="V410" s="119">
        <f>O410-M410</f>
        <v>-32.73</v>
      </c>
    </row>
    <row r="411" spans="1:22" ht="12.75">
      <c r="A411" s="142"/>
      <c r="B411" s="62">
        <v>29</v>
      </c>
      <c r="C411" s="30" t="s">
        <v>37</v>
      </c>
      <c r="D411" s="6">
        <v>76</v>
      </c>
      <c r="E411" s="6">
        <v>1975</v>
      </c>
      <c r="F411" s="37">
        <v>4011</v>
      </c>
      <c r="G411" s="37">
        <v>4011</v>
      </c>
      <c r="H411" s="7">
        <v>19.052</v>
      </c>
      <c r="I411" s="7">
        <f>+H411</f>
        <v>19.052</v>
      </c>
      <c r="J411" s="93">
        <v>12.16</v>
      </c>
      <c r="K411" s="7">
        <f>I411-N411</f>
        <v>11.350999999999999</v>
      </c>
      <c r="L411" s="7">
        <f>I411-P411</f>
        <v>13.649977999999999</v>
      </c>
      <c r="M411" s="97">
        <v>151</v>
      </c>
      <c r="N411" s="7">
        <f>M411*0.051</f>
        <v>7.701</v>
      </c>
      <c r="O411" s="97">
        <v>105.92200000000001</v>
      </c>
      <c r="P411" s="7">
        <f>O411*0.051</f>
        <v>5.4020220000000005</v>
      </c>
      <c r="Q411" s="8">
        <f>J411*1000/D411</f>
        <v>160</v>
      </c>
      <c r="R411" s="8">
        <f>K411*1000/D411</f>
        <v>149.35526315789474</v>
      </c>
      <c r="S411" s="8">
        <f>L411*1000/D411</f>
        <v>179.6049736842105</v>
      </c>
      <c r="T411" s="118">
        <f>L411-J411</f>
        <v>1.489977999999999</v>
      </c>
      <c r="U411" s="118">
        <f>N411-P411</f>
        <v>2.298977999999999</v>
      </c>
      <c r="V411" s="119">
        <f>O411-M411</f>
        <v>-45.07799999999999</v>
      </c>
    </row>
    <row r="412" spans="1:22" ht="12.75">
      <c r="A412" s="142"/>
      <c r="B412" s="62">
        <v>30</v>
      </c>
      <c r="C412" s="30" t="s">
        <v>197</v>
      </c>
      <c r="D412" s="6">
        <v>55</v>
      </c>
      <c r="E412" s="6">
        <v>1967</v>
      </c>
      <c r="F412" s="37">
        <v>2608.47</v>
      </c>
      <c r="G412" s="37">
        <v>2608.47</v>
      </c>
      <c r="H412" s="7">
        <v>12.95</v>
      </c>
      <c r="I412" s="7">
        <v>12.95</v>
      </c>
      <c r="J412" s="7">
        <v>8.8</v>
      </c>
      <c r="K412" s="7">
        <f>I412-N412</f>
        <v>8.2448</v>
      </c>
      <c r="L412" s="7">
        <f>I412-P412</f>
        <v>8.81163</v>
      </c>
      <c r="M412" s="8">
        <v>83</v>
      </c>
      <c r="N412" s="7">
        <v>4.7052</v>
      </c>
      <c r="O412" s="8">
        <v>73</v>
      </c>
      <c r="P412" s="7">
        <v>4.13837</v>
      </c>
      <c r="Q412" s="8">
        <f>0.16*1000</f>
        <v>160</v>
      </c>
      <c r="R412" s="8">
        <f>K412/D412*1000</f>
        <v>149.90545454545455</v>
      </c>
      <c r="S412" s="8">
        <f>L412/D412*1000</f>
        <v>160.21145454545453</v>
      </c>
      <c r="T412" s="118">
        <f>L412-J412</f>
        <v>0.011629999999998475</v>
      </c>
      <c r="U412" s="118">
        <f>N412-P412</f>
        <v>0.5668299999999995</v>
      </c>
      <c r="V412" s="119">
        <f>O412-M412</f>
        <v>-10</v>
      </c>
    </row>
    <row r="413" spans="1:22" ht="12.75">
      <c r="A413" s="142"/>
      <c r="B413" s="62">
        <v>31</v>
      </c>
      <c r="C413" s="38" t="s">
        <v>375</v>
      </c>
      <c r="D413" s="39">
        <v>54</v>
      </c>
      <c r="E413" s="39" t="s">
        <v>364</v>
      </c>
      <c r="F413" s="56"/>
      <c r="G413" s="56"/>
      <c r="H413" s="7">
        <v>12.99</v>
      </c>
      <c r="I413" s="7">
        <f>H413</f>
        <v>12.99</v>
      </c>
      <c r="J413" s="36">
        <v>8.4</v>
      </c>
      <c r="K413" s="7">
        <f>I413-N413</f>
        <v>8.11308</v>
      </c>
      <c r="L413" s="7">
        <f>I413-P413</f>
        <v>8.89968</v>
      </c>
      <c r="M413" s="8">
        <v>93</v>
      </c>
      <c r="N413" s="7">
        <f>M413*0.05244</f>
        <v>4.87692</v>
      </c>
      <c r="O413" s="8">
        <v>78</v>
      </c>
      <c r="P413" s="7">
        <f>O413*0.05244</f>
        <v>4.09032</v>
      </c>
      <c r="Q413" s="8">
        <f>J413*1000/D413</f>
        <v>155.55555555555554</v>
      </c>
      <c r="R413" s="8">
        <f>K413*1000/D413</f>
        <v>150.2422222222222</v>
      </c>
      <c r="S413" s="8">
        <f>L413*1000/D413</f>
        <v>164.8088888888889</v>
      </c>
      <c r="T413" s="118">
        <f>L413-J413</f>
        <v>0.4996799999999997</v>
      </c>
      <c r="U413" s="118">
        <f>N413-P413</f>
        <v>0.7866</v>
      </c>
      <c r="V413" s="119">
        <f>O413-M413</f>
        <v>-15</v>
      </c>
    </row>
    <row r="414" spans="1:22" ht="12.75">
      <c r="A414" s="142"/>
      <c r="B414" s="62">
        <v>32</v>
      </c>
      <c r="C414" s="38" t="s">
        <v>360</v>
      </c>
      <c r="D414" s="39">
        <v>45</v>
      </c>
      <c r="E414" s="39">
        <v>1973</v>
      </c>
      <c r="F414" s="56">
        <v>1888.34</v>
      </c>
      <c r="G414" s="56">
        <v>1888.34</v>
      </c>
      <c r="H414" s="7">
        <v>11.321</v>
      </c>
      <c r="I414" s="7">
        <f>H414</f>
        <v>11.321</v>
      </c>
      <c r="J414" s="36">
        <v>7.2</v>
      </c>
      <c r="K414" s="7">
        <f>I414-N414</f>
        <v>6.833</v>
      </c>
      <c r="L414" s="7">
        <f>I414-P414</f>
        <v>7.2614</v>
      </c>
      <c r="M414" s="8">
        <v>88</v>
      </c>
      <c r="N414" s="7">
        <f>M414*0.051</f>
        <v>4.4879999999999995</v>
      </c>
      <c r="O414" s="8">
        <v>79.6</v>
      </c>
      <c r="P414" s="7">
        <f>O414*0.051</f>
        <v>4.0596</v>
      </c>
      <c r="Q414" s="8">
        <f>J414*1000/D414</f>
        <v>160</v>
      </c>
      <c r="R414" s="8">
        <f>K414*1000/D414</f>
        <v>151.84444444444443</v>
      </c>
      <c r="S414" s="8">
        <f>L414*1000/D414</f>
        <v>161.36444444444444</v>
      </c>
      <c r="T414" s="118">
        <f>L414-J414</f>
        <v>0.0613999999999999</v>
      </c>
      <c r="U414" s="118">
        <f>N414-P414</f>
        <v>0.4283999999999999</v>
      </c>
      <c r="V414" s="119">
        <f>O414-M414</f>
        <v>-8.400000000000006</v>
      </c>
    </row>
    <row r="415" spans="1:22" ht="12.75">
      <c r="A415" s="142"/>
      <c r="B415" s="62">
        <v>33</v>
      </c>
      <c r="C415" s="220" t="s">
        <v>338</v>
      </c>
      <c r="D415" s="263">
        <v>40</v>
      </c>
      <c r="E415" s="221">
        <v>1985</v>
      </c>
      <c r="F415" s="304">
        <v>2286.7</v>
      </c>
      <c r="G415" s="304">
        <v>2286.7</v>
      </c>
      <c r="H415" s="331">
        <v>10.672</v>
      </c>
      <c r="I415" s="223">
        <f>H415</f>
        <v>10.672</v>
      </c>
      <c r="J415" s="332">
        <v>6.4</v>
      </c>
      <c r="K415" s="223">
        <f>I415-N415</f>
        <v>6.082000000000001</v>
      </c>
      <c r="L415" s="223">
        <f>I415-P415</f>
        <v>7.198900000000001</v>
      </c>
      <c r="M415" s="347">
        <v>90</v>
      </c>
      <c r="N415" s="223">
        <f>M415*0.051</f>
        <v>4.59</v>
      </c>
      <c r="O415" s="354">
        <v>68.1</v>
      </c>
      <c r="P415" s="223">
        <f>O415*0.051</f>
        <v>3.4730999999999996</v>
      </c>
      <c r="Q415" s="224">
        <f>J415*1000/D415</f>
        <v>160</v>
      </c>
      <c r="R415" s="224">
        <f>K415*1000/D415</f>
        <v>152.05</v>
      </c>
      <c r="S415" s="224">
        <f>L415*1000/D415</f>
        <v>179.97250000000003</v>
      </c>
      <c r="T415" s="222">
        <f>L415-J415</f>
        <v>0.7989000000000006</v>
      </c>
      <c r="U415" s="222">
        <f>N415-P415</f>
        <v>1.1169000000000002</v>
      </c>
      <c r="V415" s="268">
        <f>O415-M415</f>
        <v>-21.900000000000006</v>
      </c>
    </row>
    <row r="416" spans="1:22" ht="12.75">
      <c r="A416" s="142"/>
      <c r="B416" s="62">
        <v>34</v>
      </c>
      <c r="C416" s="220" t="s">
        <v>337</v>
      </c>
      <c r="D416" s="263">
        <v>40</v>
      </c>
      <c r="E416" s="267">
        <v>1988</v>
      </c>
      <c r="F416" s="305">
        <v>2058.1</v>
      </c>
      <c r="G416" s="305">
        <v>2058.1</v>
      </c>
      <c r="H416" s="331">
        <v>11.086</v>
      </c>
      <c r="I416" s="223">
        <f>H416</f>
        <v>11.086</v>
      </c>
      <c r="J416" s="332">
        <v>6.4</v>
      </c>
      <c r="K416" s="223">
        <f>I416-N416</f>
        <v>6.088000000000001</v>
      </c>
      <c r="L416" s="223">
        <f>I416-P416</f>
        <v>6.8683000000000005</v>
      </c>
      <c r="M416" s="347">
        <v>98</v>
      </c>
      <c r="N416" s="223">
        <f>M416*0.051</f>
        <v>4.997999999999999</v>
      </c>
      <c r="O416" s="354">
        <v>82.7</v>
      </c>
      <c r="P416" s="223">
        <f>O416*0.051</f>
        <v>4.2177</v>
      </c>
      <c r="Q416" s="224">
        <f>J416*1000/D416</f>
        <v>160</v>
      </c>
      <c r="R416" s="224">
        <f>K416*1000/D416</f>
        <v>152.20000000000002</v>
      </c>
      <c r="S416" s="224">
        <f>L416*1000/D416</f>
        <v>171.7075</v>
      </c>
      <c r="T416" s="222">
        <f>L416-J416</f>
        <v>0.46830000000000016</v>
      </c>
      <c r="U416" s="222">
        <f>N416-P416</f>
        <v>0.7802999999999995</v>
      </c>
      <c r="V416" s="268">
        <f>O416-M416</f>
        <v>-15.299999999999997</v>
      </c>
    </row>
    <row r="417" spans="1:22" ht="12.75">
      <c r="A417" s="142"/>
      <c r="B417" s="62">
        <v>35</v>
      </c>
      <c r="C417" s="30" t="s">
        <v>720</v>
      </c>
      <c r="D417" s="6">
        <v>108</v>
      </c>
      <c r="E417" s="6" t="s">
        <v>147</v>
      </c>
      <c r="F417" s="37">
        <v>2682.54</v>
      </c>
      <c r="G417" s="37">
        <v>2682.54</v>
      </c>
      <c r="H417" s="7">
        <v>28.216</v>
      </c>
      <c r="I417" s="7">
        <f>H417</f>
        <v>28.216</v>
      </c>
      <c r="J417" s="7">
        <v>17.12</v>
      </c>
      <c r="K417" s="7">
        <f>I417-N417</f>
        <v>16.537000000000003</v>
      </c>
      <c r="L417" s="7">
        <f>I417-P417</f>
        <v>19.234262</v>
      </c>
      <c r="M417" s="8">
        <v>229</v>
      </c>
      <c r="N417" s="7">
        <f>M417*0.051</f>
        <v>11.678999999999998</v>
      </c>
      <c r="O417" s="8">
        <v>167.32</v>
      </c>
      <c r="P417" s="7">
        <v>8.981738</v>
      </c>
      <c r="Q417" s="8">
        <f>J417*1000/D417</f>
        <v>158.5185185185185</v>
      </c>
      <c r="R417" s="8">
        <f>K417*1000/D417</f>
        <v>153.1203703703704</v>
      </c>
      <c r="S417" s="8">
        <f>L417*1000/D417</f>
        <v>178.09501851851854</v>
      </c>
      <c r="T417" s="118">
        <f>L417-J417</f>
        <v>2.114262</v>
      </c>
      <c r="U417" s="118">
        <f>N417-P417</f>
        <v>2.6972619999999985</v>
      </c>
      <c r="V417" s="119">
        <f>O417-M417</f>
        <v>-61.68000000000001</v>
      </c>
    </row>
    <row r="418" spans="1:22" ht="12.75">
      <c r="A418" s="142"/>
      <c r="B418" s="62">
        <v>36</v>
      </c>
      <c r="C418" s="5" t="s">
        <v>498</v>
      </c>
      <c r="D418" s="6">
        <v>10</v>
      </c>
      <c r="E418" s="6">
        <v>1980</v>
      </c>
      <c r="F418" s="37">
        <v>582.78</v>
      </c>
      <c r="G418" s="37">
        <v>582.78</v>
      </c>
      <c r="H418" s="7">
        <v>2.807</v>
      </c>
      <c r="I418" s="7">
        <v>2.807</v>
      </c>
      <c r="J418" s="7">
        <v>1.6</v>
      </c>
      <c r="K418" s="7">
        <f>I418-N418</f>
        <v>1.532</v>
      </c>
      <c r="L418" s="7">
        <f>I418-P418</f>
        <v>1.8941000000000001</v>
      </c>
      <c r="M418" s="8">
        <v>25</v>
      </c>
      <c r="N418" s="7">
        <f>M418*0.051</f>
        <v>1.275</v>
      </c>
      <c r="O418" s="8">
        <v>17.9</v>
      </c>
      <c r="P418" s="7">
        <f>O418*0.051</f>
        <v>0.9128999999999998</v>
      </c>
      <c r="Q418" s="8">
        <f>J418*1000/D418</f>
        <v>160</v>
      </c>
      <c r="R418" s="8">
        <f>K418*1000/D418</f>
        <v>153.2</v>
      </c>
      <c r="S418" s="8">
        <f>L418*1000/D418</f>
        <v>189.41000000000003</v>
      </c>
      <c r="T418" s="118">
        <f>L418-J418</f>
        <v>0.29410000000000003</v>
      </c>
      <c r="U418" s="118">
        <f>N418-P418</f>
        <v>0.3621000000000001</v>
      </c>
      <c r="V418" s="119">
        <f>O418-M418</f>
        <v>-7.100000000000001</v>
      </c>
    </row>
    <row r="419" spans="1:22" ht="12.75">
      <c r="A419" s="142"/>
      <c r="B419" s="62">
        <v>37</v>
      </c>
      <c r="C419" s="30" t="s">
        <v>704</v>
      </c>
      <c r="D419" s="6">
        <v>42</v>
      </c>
      <c r="E419" s="6">
        <v>2000</v>
      </c>
      <c r="F419" s="37">
        <v>2801.5899999999997</v>
      </c>
      <c r="G419" s="37">
        <v>2759.22</v>
      </c>
      <c r="H419" s="7">
        <v>12.1118</v>
      </c>
      <c r="I419" s="7">
        <f>H419</f>
        <v>12.1118</v>
      </c>
      <c r="J419" s="7">
        <v>6.64</v>
      </c>
      <c r="K419" s="7">
        <f>I419-N419</f>
        <v>6.450800000000001</v>
      </c>
      <c r="L419" s="7">
        <f>I419-P419</f>
        <v>6.899472</v>
      </c>
      <c r="M419" s="8">
        <v>111</v>
      </c>
      <c r="N419" s="7">
        <f>M419*0.051</f>
        <v>5.661</v>
      </c>
      <c r="O419" s="8">
        <v>97.1</v>
      </c>
      <c r="P419" s="7">
        <v>5.212328</v>
      </c>
      <c r="Q419" s="8">
        <f>J419*1000/D419</f>
        <v>158.0952380952381</v>
      </c>
      <c r="R419" s="8">
        <f>K419*1000/D419</f>
        <v>153.5904761904762</v>
      </c>
      <c r="S419" s="8">
        <f>L419*1000/D419</f>
        <v>164.2731428571429</v>
      </c>
      <c r="T419" s="118">
        <f>L419-J419</f>
        <v>0.2594720000000006</v>
      </c>
      <c r="U419" s="118">
        <f>N419-P419</f>
        <v>0.4486719999999993</v>
      </c>
      <c r="V419" s="119">
        <f>O419-M419</f>
        <v>-13.900000000000006</v>
      </c>
    </row>
    <row r="420" spans="1:22" ht="12.75">
      <c r="A420" s="142"/>
      <c r="B420" s="62">
        <v>38</v>
      </c>
      <c r="C420" s="30" t="s">
        <v>722</v>
      </c>
      <c r="D420" s="6">
        <v>60</v>
      </c>
      <c r="E420" s="6">
        <v>1981</v>
      </c>
      <c r="F420" s="37">
        <v>3285.91</v>
      </c>
      <c r="G420" s="37">
        <v>3285.91</v>
      </c>
      <c r="H420" s="7">
        <v>17.684</v>
      </c>
      <c r="I420" s="7">
        <f>H420</f>
        <v>17.684</v>
      </c>
      <c r="J420" s="7">
        <v>9.6</v>
      </c>
      <c r="K420" s="7">
        <f>I420-N420</f>
        <v>9.218000000000002</v>
      </c>
      <c r="L420" s="7">
        <f>I420-P420</f>
        <v>10.624006000000001</v>
      </c>
      <c r="M420" s="8">
        <v>166</v>
      </c>
      <c r="N420" s="7">
        <f>M420*0.051</f>
        <v>8.466</v>
      </c>
      <c r="O420" s="8">
        <v>131.52</v>
      </c>
      <c r="P420" s="7">
        <v>7.059994</v>
      </c>
      <c r="Q420" s="8">
        <f>J420*1000/D420</f>
        <v>160</v>
      </c>
      <c r="R420" s="8">
        <f>K420*1000/D420</f>
        <v>153.63333333333335</v>
      </c>
      <c r="S420" s="8">
        <f>L420*1000/D420</f>
        <v>177.0667666666667</v>
      </c>
      <c r="T420" s="118">
        <f>L420-J420</f>
        <v>1.0240060000000017</v>
      </c>
      <c r="U420" s="118">
        <f>N420-P420</f>
        <v>1.4060059999999996</v>
      </c>
      <c r="V420" s="119">
        <f>O420-M420</f>
        <v>-34.47999999999999</v>
      </c>
    </row>
    <row r="421" spans="1:22" ht="12.75">
      <c r="A421" s="142"/>
      <c r="B421" s="62">
        <v>39</v>
      </c>
      <c r="C421" s="231" t="s">
        <v>168</v>
      </c>
      <c r="D421" s="226">
        <v>88</v>
      </c>
      <c r="E421" s="227" t="s">
        <v>147</v>
      </c>
      <c r="F421" s="308">
        <v>3791.47</v>
      </c>
      <c r="G421" s="308">
        <v>3791.47</v>
      </c>
      <c r="H421" s="335">
        <v>21.04</v>
      </c>
      <c r="I421" s="229">
        <f>H421</f>
        <v>21.04</v>
      </c>
      <c r="J421" s="229">
        <v>14.16</v>
      </c>
      <c r="K421" s="229">
        <f>I421-N421</f>
        <v>13.635399999999999</v>
      </c>
      <c r="L421" s="229">
        <f>I421-P421</f>
        <v>14.952361</v>
      </c>
      <c r="M421" s="289">
        <v>140</v>
      </c>
      <c r="N421" s="229">
        <f>M421*0.05289</f>
        <v>7.4046</v>
      </c>
      <c r="O421" s="289">
        <v>115.1</v>
      </c>
      <c r="P421" s="229">
        <f>O421*0.05289</f>
        <v>6.087638999999999</v>
      </c>
      <c r="Q421" s="230">
        <f>J421*1000/D421</f>
        <v>160.9090909090909</v>
      </c>
      <c r="R421" s="230">
        <f>K421*1000/D421</f>
        <v>154.94772727272726</v>
      </c>
      <c r="S421" s="230">
        <f>L421*1000/D421</f>
        <v>169.91319318181817</v>
      </c>
      <c r="T421" s="228">
        <f>L421-J421</f>
        <v>0.7923609999999996</v>
      </c>
      <c r="U421" s="228">
        <f>N421-P421</f>
        <v>1.316961000000001</v>
      </c>
      <c r="V421" s="281">
        <f>O421-M421</f>
        <v>-24.900000000000006</v>
      </c>
    </row>
    <row r="422" spans="1:22" ht="12.75">
      <c r="A422" s="142"/>
      <c r="B422" s="62">
        <v>40</v>
      </c>
      <c r="C422" s="5" t="s">
        <v>573</v>
      </c>
      <c r="D422" s="6">
        <v>45</v>
      </c>
      <c r="E422" s="6">
        <v>1987</v>
      </c>
      <c r="F422" s="37">
        <v>2331.75</v>
      </c>
      <c r="G422" s="37">
        <v>2331.75</v>
      </c>
      <c r="H422" s="7">
        <v>11.48</v>
      </c>
      <c r="I422" s="7">
        <f>H422</f>
        <v>11.48</v>
      </c>
      <c r="J422" s="7">
        <v>7.2</v>
      </c>
      <c r="K422" s="7">
        <f>I422-N422</f>
        <v>6.992000000000001</v>
      </c>
      <c r="L422" s="7">
        <f>I422-P422</f>
        <v>7.4</v>
      </c>
      <c r="M422" s="8">
        <v>88</v>
      </c>
      <c r="N422" s="7">
        <f>M422*0.051</f>
        <v>4.4879999999999995</v>
      </c>
      <c r="O422" s="48">
        <v>80</v>
      </c>
      <c r="P422" s="7">
        <f>O422*0.051</f>
        <v>4.08</v>
      </c>
      <c r="Q422" s="8">
        <f>J422*1000/D422</f>
        <v>160</v>
      </c>
      <c r="R422" s="8">
        <f>K422*1000/D422</f>
        <v>155.3777777777778</v>
      </c>
      <c r="S422" s="8">
        <f>L422*1000/D422</f>
        <v>164.44444444444446</v>
      </c>
      <c r="T422" s="118">
        <f>L422-J422</f>
        <v>0.20000000000000018</v>
      </c>
      <c r="U422" s="118">
        <f>N422-P422</f>
        <v>0.4079999999999995</v>
      </c>
      <c r="V422" s="119">
        <f>O422-M422</f>
        <v>-8</v>
      </c>
    </row>
    <row r="423" spans="1:22" ht="12.75">
      <c r="A423" s="142"/>
      <c r="B423" s="62">
        <v>41</v>
      </c>
      <c r="C423" s="157" t="s">
        <v>601</v>
      </c>
      <c r="D423" s="158">
        <v>44</v>
      </c>
      <c r="E423" s="158">
        <v>1979</v>
      </c>
      <c r="F423" s="165">
        <v>2330.13</v>
      </c>
      <c r="G423" s="165">
        <v>2221.22</v>
      </c>
      <c r="H423" s="159">
        <v>10.55</v>
      </c>
      <c r="I423" s="336">
        <v>10.55</v>
      </c>
      <c r="J423" s="159">
        <v>7.04</v>
      </c>
      <c r="K423" s="159">
        <v>6.878000000000001</v>
      </c>
      <c r="L423" s="159">
        <v>7.5920000000000005</v>
      </c>
      <c r="M423" s="162">
        <v>72</v>
      </c>
      <c r="N423" s="159">
        <v>3.6719999999999997</v>
      </c>
      <c r="O423" s="162">
        <v>58</v>
      </c>
      <c r="P423" s="159">
        <f>O423*0.051</f>
        <v>2.9579999999999997</v>
      </c>
      <c r="Q423" s="162">
        <f>J423*1000/D423</f>
        <v>160</v>
      </c>
      <c r="R423" s="162">
        <f>K423*1000/D423</f>
        <v>156.31818181818184</v>
      </c>
      <c r="S423" s="162">
        <f>L423*1000/D423</f>
        <v>172.54545454545456</v>
      </c>
      <c r="T423" s="105">
        <f>L423-J423</f>
        <v>0.5520000000000005</v>
      </c>
      <c r="U423" s="105">
        <f>N423-P423</f>
        <v>0.714</v>
      </c>
      <c r="V423" s="106">
        <f>O423-M423</f>
        <v>-14</v>
      </c>
    </row>
    <row r="424" spans="1:22" ht="12.75">
      <c r="A424" s="142"/>
      <c r="B424" s="62">
        <v>42</v>
      </c>
      <c r="C424" s="30" t="s">
        <v>711</v>
      </c>
      <c r="D424" s="6">
        <v>50</v>
      </c>
      <c r="E424" s="6">
        <v>2000</v>
      </c>
      <c r="F424" s="37">
        <v>2639.49</v>
      </c>
      <c r="G424" s="37">
        <v>2639.49</v>
      </c>
      <c r="H424" s="7">
        <v>14.355</v>
      </c>
      <c r="I424" s="7">
        <f>H424</f>
        <v>14.355</v>
      </c>
      <c r="J424" s="7">
        <v>8</v>
      </c>
      <c r="K424" s="7">
        <f>I424-N424</f>
        <v>7.827000000000001</v>
      </c>
      <c r="L424" s="7">
        <f>I424-P424</f>
        <v>9.035312000000001</v>
      </c>
      <c r="M424" s="8">
        <v>128</v>
      </c>
      <c r="N424" s="7">
        <f>M424*0.051</f>
        <v>6.528</v>
      </c>
      <c r="O424" s="8">
        <v>99.1</v>
      </c>
      <c r="P424" s="7">
        <v>5.319688</v>
      </c>
      <c r="Q424" s="8">
        <f>J424*1000/D424</f>
        <v>160</v>
      </c>
      <c r="R424" s="8">
        <f>K424*1000/D424</f>
        <v>156.54000000000002</v>
      </c>
      <c r="S424" s="8">
        <f>L424*1000/D424</f>
        <v>180.70624000000004</v>
      </c>
      <c r="T424" s="118">
        <f>L424-J424</f>
        <v>1.0353120000000011</v>
      </c>
      <c r="U424" s="118">
        <f>N424-P424</f>
        <v>1.2083119999999994</v>
      </c>
      <c r="V424" s="119">
        <f>O424-M424</f>
        <v>-28.900000000000006</v>
      </c>
    </row>
    <row r="425" spans="1:22" ht="12.75">
      <c r="A425" s="142"/>
      <c r="B425" s="62">
        <v>43</v>
      </c>
      <c r="C425" s="225" t="s">
        <v>159</v>
      </c>
      <c r="D425" s="226">
        <v>99</v>
      </c>
      <c r="E425" s="227" t="s">
        <v>147</v>
      </c>
      <c r="F425" s="307">
        <v>3767.69</v>
      </c>
      <c r="G425" s="307">
        <v>3767.69</v>
      </c>
      <c r="H425" s="335">
        <v>24.36</v>
      </c>
      <c r="I425" s="229">
        <f>H425</f>
        <v>24.36</v>
      </c>
      <c r="J425" s="229">
        <v>16</v>
      </c>
      <c r="K425" s="229">
        <f>I425-N425</f>
        <v>15.52737</v>
      </c>
      <c r="L425" s="229">
        <f>I425-P425</f>
        <v>17.2246101</v>
      </c>
      <c r="M425" s="289">
        <v>167</v>
      </c>
      <c r="N425" s="229">
        <f>M425*0.05289</f>
        <v>8.83263</v>
      </c>
      <c r="O425" s="289">
        <v>134.91</v>
      </c>
      <c r="P425" s="229">
        <f>O425*0.05289</f>
        <v>7.1353899</v>
      </c>
      <c r="Q425" s="230">
        <f>J425*1000/D425</f>
        <v>161.6161616161616</v>
      </c>
      <c r="R425" s="230">
        <f>K425*1000/D425</f>
        <v>156.8421212121212</v>
      </c>
      <c r="S425" s="230">
        <f>L425*1000/D425</f>
        <v>173.9859606060606</v>
      </c>
      <c r="T425" s="228">
        <f>L425-J425</f>
        <v>1.2246100999999996</v>
      </c>
      <c r="U425" s="228">
        <f>N425-P425</f>
        <v>1.6972401000000001</v>
      </c>
      <c r="V425" s="281">
        <f>O425-M425</f>
        <v>-32.09</v>
      </c>
    </row>
    <row r="426" spans="1:22" ht="12.75">
      <c r="A426" s="142"/>
      <c r="B426" s="62">
        <v>44</v>
      </c>
      <c r="C426" s="30" t="s">
        <v>198</v>
      </c>
      <c r="D426" s="6">
        <v>45</v>
      </c>
      <c r="E426" s="6">
        <v>1990</v>
      </c>
      <c r="F426" s="37">
        <v>2757.69</v>
      </c>
      <c r="G426" s="37">
        <v>2757.69</v>
      </c>
      <c r="H426" s="7">
        <v>12.5</v>
      </c>
      <c r="I426" s="7">
        <v>12.5</v>
      </c>
      <c r="J426" s="7">
        <v>7.2</v>
      </c>
      <c r="K426" s="7">
        <f>I426-N426</f>
        <v>7.058</v>
      </c>
      <c r="L426" s="7">
        <f>I426-P426</f>
        <v>8.135</v>
      </c>
      <c r="M426" s="8">
        <v>96</v>
      </c>
      <c r="N426" s="7">
        <v>5.442</v>
      </c>
      <c r="O426" s="8">
        <v>77</v>
      </c>
      <c r="P426" s="7">
        <v>4.365</v>
      </c>
      <c r="Q426" s="8">
        <f>0.16*1000</f>
        <v>160</v>
      </c>
      <c r="R426" s="8">
        <f>K426/D426*1000</f>
        <v>156.84444444444446</v>
      </c>
      <c r="S426" s="8">
        <f>L426/D426*1000</f>
        <v>180.77777777777777</v>
      </c>
      <c r="T426" s="118">
        <f>L426-J426</f>
        <v>0.9349999999999996</v>
      </c>
      <c r="U426" s="118">
        <f>N426-P426</f>
        <v>1.077</v>
      </c>
      <c r="V426" s="119">
        <f>O426-M426</f>
        <v>-19</v>
      </c>
    </row>
    <row r="427" spans="1:22" ht="12.75">
      <c r="A427" s="142"/>
      <c r="B427" s="62">
        <v>45</v>
      </c>
      <c r="C427" s="5" t="s">
        <v>242</v>
      </c>
      <c r="D427" s="6">
        <v>25</v>
      </c>
      <c r="E427" s="39" t="s">
        <v>405</v>
      </c>
      <c r="F427" s="37">
        <v>1350.24</v>
      </c>
      <c r="G427" s="56">
        <f>F427</f>
        <v>1350.24</v>
      </c>
      <c r="H427" s="7">
        <v>7.495</v>
      </c>
      <c r="I427" s="7">
        <f>H427</f>
        <v>7.495</v>
      </c>
      <c r="J427" s="7">
        <f>160*D427/1000</f>
        <v>4</v>
      </c>
      <c r="K427" s="7">
        <f>I427-N427</f>
        <v>3.92605</v>
      </c>
      <c r="L427" s="7">
        <f>I427-P427</f>
        <v>4.549200000000001</v>
      </c>
      <c r="M427" s="8">
        <v>63</v>
      </c>
      <c r="N427" s="7">
        <f>M427*0.05665</f>
        <v>3.56895</v>
      </c>
      <c r="O427" s="8">
        <v>52</v>
      </c>
      <c r="P427" s="7">
        <f>O427*0.05665</f>
        <v>2.9457999999999998</v>
      </c>
      <c r="Q427" s="8">
        <f>J427*1000/D427</f>
        <v>160</v>
      </c>
      <c r="R427" s="8">
        <f>K427*1000/D427</f>
        <v>157.042</v>
      </c>
      <c r="S427" s="8">
        <f>L427*1000/D427</f>
        <v>181.96800000000002</v>
      </c>
      <c r="T427" s="118">
        <f>L427-J427</f>
        <v>0.5492000000000008</v>
      </c>
      <c r="U427" s="118">
        <f>N427-P427</f>
        <v>0.6231500000000003</v>
      </c>
      <c r="V427" s="119">
        <f>O427-M427</f>
        <v>-11</v>
      </c>
    </row>
    <row r="428" spans="1:22" ht="12.75">
      <c r="A428" s="142"/>
      <c r="B428" s="62">
        <v>46</v>
      </c>
      <c r="C428" s="231" t="s">
        <v>261</v>
      </c>
      <c r="D428" s="226">
        <v>48</v>
      </c>
      <c r="E428" s="227" t="s">
        <v>147</v>
      </c>
      <c r="F428" s="308">
        <v>2920.97</v>
      </c>
      <c r="G428" s="308">
        <v>2920.97</v>
      </c>
      <c r="H428" s="335">
        <v>13.09</v>
      </c>
      <c r="I428" s="229">
        <f>H428</f>
        <v>13.09</v>
      </c>
      <c r="J428" s="229">
        <v>7.68</v>
      </c>
      <c r="K428" s="229">
        <f>I428-N428</f>
        <v>7.58944</v>
      </c>
      <c r="L428" s="229">
        <f>I428-P428</f>
        <v>8.2114264</v>
      </c>
      <c r="M428" s="289">
        <v>104</v>
      </c>
      <c r="N428" s="229">
        <f>M428*0.05289</f>
        <v>5.50056</v>
      </c>
      <c r="O428" s="289">
        <v>92.24</v>
      </c>
      <c r="P428" s="229">
        <f>O428*0.05289</f>
        <v>4.878573599999999</v>
      </c>
      <c r="Q428" s="230">
        <f>J428*1000/D428</f>
        <v>160</v>
      </c>
      <c r="R428" s="230">
        <f>K428*1000/D428</f>
        <v>158.11333333333332</v>
      </c>
      <c r="S428" s="230">
        <f>L428*1000/D428</f>
        <v>171.07138333333333</v>
      </c>
      <c r="T428" s="228">
        <f>L428-J428</f>
        <v>0.5314264000000009</v>
      </c>
      <c r="U428" s="228">
        <f>N428-P428</f>
        <v>0.6219864000000008</v>
      </c>
      <c r="V428" s="281">
        <f>O428-M428</f>
        <v>-11.760000000000005</v>
      </c>
    </row>
    <row r="429" spans="1:22" ht="12.75">
      <c r="A429" s="142"/>
      <c r="B429" s="62">
        <v>47</v>
      </c>
      <c r="C429" s="157" t="s">
        <v>604</v>
      </c>
      <c r="D429" s="158">
        <v>30</v>
      </c>
      <c r="E429" s="158">
        <v>1987</v>
      </c>
      <c r="F429" s="165">
        <v>1611.3</v>
      </c>
      <c r="G429" s="165">
        <v>1611.3</v>
      </c>
      <c r="H429" s="159">
        <v>7.07</v>
      </c>
      <c r="I429" s="336">
        <v>7.07</v>
      </c>
      <c r="J429" s="159">
        <v>4.8</v>
      </c>
      <c r="K429" s="159">
        <v>4.775</v>
      </c>
      <c r="L429" s="159">
        <v>5.4431</v>
      </c>
      <c r="M429" s="162">
        <v>45</v>
      </c>
      <c r="N429" s="159">
        <v>2.295</v>
      </c>
      <c r="O429" s="162">
        <v>31.9</v>
      </c>
      <c r="P429" s="159">
        <f>O429*0.051</f>
        <v>1.6268999999999998</v>
      </c>
      <c r="Q429" s="162">
        <f>J429*1000/D429</f>
        <v>160</v>
      </c>
      <c r="R429" s="162">
        <f>K429*1000/D429</f>
        <v>159.16666666666666</v>
      </c>
      <c r="S429" s="162">
        <f>L429*1000/D429</f>
        <v>181.43666666666667</v>
      </c>
      <c r="T429" s="105">
        <f>L429-J429</f>
        <v>0.6431000000000004</v>
      </c>
      <c r="U429" s="105">
        <f>N429-P429</f>
        <v>0.6681000000000001</v>
      </c>
      <c r="V429" s="106">
        <f>O429-M429</f>
        <v>-13.100000000000001</v>
      </c>
    </row>
    <row r="430" spans="1:22" ht="12.75">
      <c r="A430" s="142"/>
      <c r="B430" s="62">
        <v>48</v>
      </c>
      <c r="C430" s="284" t="s">
        <v>100</v>
      </c>
      <c r="D430" s="69">
        <v>24</v>
      </c>
      <c r="E430" s="69">
        <v>1968</v>
      </c>
      <c r="F430" s="78">
        <v>1023.47</v>
      </c>
      <c r="G430" s="78">
        <v>1023.47</v>
      </c>
      <c r="H430" s="70">
        <v>5.965</v>
      </c>
      <c r="I430" s="70">
        <f>H430</f>
        <v>5.965</v>
      </c>
      <c r="J430" s="70">
        <v>3.84</v>
      </c>
      <c r="K430" s="70">
        <f>I430-N430</f>
        <v>3.824734</v>
      </c>
      <c r="L430" s="70">
        <f>I430-P430</f>
        <v>3.9376102</v>
      </c>
      <c r="M430" s="71">
        <v>41.966</v>
      </c>
      <c r="N430" s="70">
        <f>M430*0.051</f>
        <v>2.140266</v>
      </c>
      <c r="O430" s="71">
        <v>37.754</v>
      </c>
      <c r="P430" s="70">
        <f>O430*0.0537</f>
        <v>2.0273898</v>
      </c>
      <c r="Q430" s="71">
        <f>J430*1000/D430</f>
        <v>160</v>
      </c>
      <c r="R430" s="71">
        <f>K430*1000/D430</f>
        <v>159.36391666666665</v>
      </c>
      <c r="S430" s="71">
        <f>L430*1000/D430</f>
        <v>164.06709166666667</v>
      </c>
      <c r="T430" s="116">
        <f>L430-J430</f>
        <v>0.09761020000000009</v>
      </c>
      <c r="U430" s="116">
        <f>N430-P430</f>
        <v>0.1128762000000001</v>
      </c>
      <c r="V430" s="117">
        <f>O430-M430</f>
        <v>-4.212000000000003</v>
      </c>
    </row>
    <row r="431" spans="1:22" ht="12.75">
      <c r="A431" s="142"/>
      <c r="B431" s="62">
        <v>49</v>
      </c>
      <c r="C431" s="157" t="s">
        <v>603</v>
      </c>
      <c r="D431" s="158">
        <v>45</v>
      </c>
      <c r="E431" s="158">
        <v>1969</v>
      </c>
      <c r="F431" s="165">
        <v>1883.32</v>
      </c>
      <c r="G431" s="165">
        <v>1838.49</v>
      </c>
      <c r="H431" s="159">
        <v>10.24</v>
      </c>
      <c r="I431" s="336">
        <v>10.24</v>
      </c>
      <c r="J431" s="159">
        <v>7.2</v>
      </c>
      <c r="K431" s="159">
        <v>7.18</v>
      </c>
      <c r="L431" s="159">
        <v>7.871560000000001</v>
      </c>
      <c r="M431" s="162">
        <v>60</v>
      </c>
      <c r="N431" s="159">
        <v>3.06</v>
      </c>
      <c r="O431" s="162">
        <v>46.44</v>
      </c>
      <c r="P431" s="159">
        <f>O431*0.051</f>
        <v>2.3684399999999997</v>
      </c>
      <c r="Q431" s="162">
        <f>J431*1000/D431</f>
        <v>160</v>
      </c>
      <c r="R431" s="162">
        <f>K431*1000/D431</f>
        <v>159.55555555555554</v>
      </c>
      <c r="S431" s="162">
        <f>L431*1000/D431</f>
        <v>174.92355555555557</v>
      </c>
      <c r="T431" s="105">
        <f>L431-J431</f>
        <v>0.6715600000000004</v>
      </c>
      <c r="U431" s="105">
        <f>N431-P431</f>
        <v>0.6915600000000004</v>
      </c>
      <c r="V431" s="106">
        <f>O431-M431</f>
        <v>-13.560000000000002</v>
      </c>
    </row>
    <row r="432" spans="1:22" ht="12.75">
      <c r="A432" s="142"/>
      <c r="B432" s="62">
        <v>50</v>
      </c>
      <c r="C432" s="157" t="s">
        <v>602</v>
      </c>
      <c r="D432" s="158">
        <v>30</v>
      </c>
      <c r="E432" s="158">
        <v>1985</v>
      </c>
      <c r="F432" s="165">
        <v>1629.84</v>
      </c>
      <c r="G432" s="165">
        <v>1629.84</v>
      </c>
      <c r="H432" s="159">
        <v>7.65</v>
      </c>
      <c r="I432" s="336">
        <v>7.65</v>
      </c>
      <c r="J432" s="159">
        <v>4.8</v>
      </c>
      <c r="K432" s="159">
        <v>4.7940000000000005</v>
      </c>
      <c r="L432" s="159">
        <v>5.246880000000001</v>
      </c>
      <c r="M432" s="162">
        <v>56</v>
      </c>
      <c r="N432" s="159">
        <v>2.856</v>
      </c>
      <c r="O432" s="162">
        <v>47.12</v>
      </c>
      <c r="P432" s="159">
        <f>O432*0.051</f>
        <v>2.40312</v>
      </c>
      <c r="Q432" s="162">
        <f>J432*1000/D432</f>
        <v>160</v>
      </c>
      <c r="R432" s="162">
        <f>K432*1000/D432</f>
        <v>159.80000000000004</v>
      </c>
      <c r="S432" s="162">
        <f>L432*1000/D432</f>
        <v>174.89600000000004</v>
      </c>
      <c r="T432" s="105">
        <f>L432-J432</f>
        <v>0.44688000000000105</v>
      </c>
      <c r="U432" s="105">
        <f>N432-P432</f>
        <v>0.45287999999999995</v>
      </c>
      <c r="V432" s="106">
        <f>O432-M432</f>
        <v>-8.880000000000003</v>
      </c>
    </row>
    <row r="433" spans="1:22" ht="12.75">
      <c r="A433" s="142"/>
      <c r="B433" s="62">
        <v>51</v>
      </c>
      <c r="C433" s="38" t="s">
        <v>684</v>
      </c>
      <c r="D433" s="39">
        <v>8</v>
      </c>
      <c r="E433" s="39">
        <v>1958</v>
      </c>
      <c r="F433" s="56">
        <v>356.48</v>
      </c>
      <c r="G433" s="56">
        <v>356.49</v>
      </c>
      <c r="H433" s="7">
        <v>2.429</v>
      </c>
      <c r="I433" s="7">
        <f>H433</f>
        <v>2.429</v>
      </c>
      <c r="J433" s="36">
        <v>1.791</v>
      </c>
      <c r="K433" s="7">
        <f>I433-N433</f>
        <v>1.5619999999999998</v>
      </c>
      <c r="L433" s="7">
        <f>I433-P433</f>
        <v>1.7914999999999999</v>
      </c>
      <c r="M433" s="8">
        <v>17</v>
      </c>
      <c r="N433" s="7">
        <f>M433*0.051</f>
        <v>0.867</v>
      </c>
      <c r="O433" s="8">
        <v>12.5</v>
      </c>
      <c r="P433" s="7">
        <f>O433*0.051</f>
        <v>0.6375</v>
      </c>
      <c r="Q433" s="8">
        <f>J433*1000/D433</f>
        <v>223.875</v>
      </c>
      <c r="R433" s="8">
        <f>K433*1000/D433</f>
        <v>195.24999999999997</v>
      </c>
      <c r="S433" s="8">
        <f>L433*1000/D433</f>
        <v>223.93749999999997</v>
      </c>
      <c r="T433" s="118">
        <f>L433-J433</f>
        <v>0.0004999999999999449</v>
      </c>
      <c r="U433" s="118">
        <f>N433-P433</f>
        <v>0.22950000000000004</v>
      </c>
      <c r="V433" s="119">
        <f>O433-M433</f>
        <v>-4.5</v>
      </c>
    </row>
    <row r="434" spans="1:22" ht="12.75">
      <c r="A434" s="142"/>
      <c r="B434" s="62">
        <v>52</v>
      </c>
      <c r="C434" s="30" t="s">
        <v>62</v>
      </c>
      <c r="D434" s="6">
        <v>36</v>
      </c>
      <c r="E434" s="6">
        <v>1993</v>
      </c>
      <c r="F434" s="37">
        <v>2033</v>
      </c>
      <c r="G434" s="37">
        <v>2033</v>
      </c>
      <c r="H434" s="7">
        <v>10.89</v>
      </c>
      <c r="I434" s="7">
        <f>H434</f>
        <v>10.89</v>
      </c>
      <c r="J434" s="93">
        <v>7.409987999999999</v>
      </c>
      <c r="K434" s="7">
        <f>I434-N434</f>
        <v>7.167000000000001</v>
      </c>
      <c r="L434" s="7">
        <f>I434-P434</f>
        <v>7.626000000000001</v>
      </c>
      <c r="M434" s="97">
        <v>73</v>
      </c>
      <c r="N434" s="7">
        <f>M434*0.051</f>
        <v>3.723</v>
      </c>
      <c r="O434" s="97">
        <v>64</v>
      </c>
      <c r="P434" s="7">
        <f>O434*0.051</f>
        <v>3.264</v>
      </c>
      <c r="Q434" s="8">
        <f>J434*1000/D434</f>
        <v>205.83299999999997</v>
      </c>
      <c r="R434" s="8">
        <f>K434*1000/D434</f>
        <v>199.08333333333337</v>
      </c>
      <c r="S434" s="8">
        <f>L434*1000/D434</f>
        <v>211.83333333333337</v>
      </c>
      <c r="T434" s="118">
        <f>L434-J434</f>
        <v>0.21601200000000187</v>
      </c>
      <c r="U434" s="118">
        <f>N434-P434</f>
        <v>0.4590000000000001</v>
      </c>
      <c r="V434" s="119">
        <f>O434-M434</f>
        <v>-9</v>
      </c>
    </row>
    <row r="435" spans="1:22" ht="13.5" thickBot="1">
      <c r="A435" s="143"/>
      <c r="B435" s="99">
        <v>53</v>
      </c>
      <c r="C435" s="388" t="s">
        <v>306</v>
      </c>
      <c r="D435" s="79">
        <v>83</v>
      </c>
      <c r="E435" s="79">
        <v>1983</v>
      </c>
      <c r="F435" s="102">
        <v>5281.7</v>
      </c>
      <c r="G435" s="102">
        <v>1644</v>
      </c>
      <c r="H435" s="160">
        <v>30.6</v>
      </c>
      <c r="I435" s="160">
        <f>H435</f>
        <v>30.6</v>
      </c>
      <c r="J435" s="160">
        <v>19.44</v>
      </c>
      <c r="K435" s="160">
        <f>I435-N435</f>
        <v>19.227000000000004</v>
      </c>
      <c r="L435" s="160">
        <f>I435-P435</f>
        <v>19.742028</v>
      </c>
      <c r="M435" s="81">
        <v>223</v>
      </c>
      <c r="N435" s="80">
        <f>M435*0.051</f>
        <v>11.373</v>
      </c>
      <c r="O435" s="81">
        <v>191.6</v>
      </c>
      <c r="P435" s="160">
        <f>O435*0.05667</f>
        <v>10.857972</v>
      </c>
      <c r="Q435" s="81">
        <f>J435*1000/D435</f>
        <v>234.21686746987953</v>
      </c>
      <c r="R435" s="81">
        <f>K435*1000/D435</f>
        <v>231.6506024096386</v>
      </c>
      <c r="S435" s="81">
        <f>L435*1000/D435</f>
        <v>237.8557590361446</v>
      </c>
      <c r="T435" s="107">
        <f>L435-J435</f>
        <v>0.30202799999999996</v>
      </c>
      <c r="U435" s="107">
        <f>N435-P435</f>
        <v>0.5150279999999992</v>
      </c>
      <c r="V435" s="108">
        <f>1.11*O435-M435</f>
        <v>-10.323999999999984</v>
      </c>
    </row>
    <row r="436" spans="1:22" ht="12.75" customHeight="1">
      <c r="A436" s="282" t="s">
        <v>27</v>
      </c>
      <c r="B436" s="63">
        <v>1</v>
      </c>
      <c r="C436" s="395" t="s">
        <v>142</v>
      </c>
      <c r="D436" s="72">
        <v>14</v>
      </c>
      <c r="E436" s="397">
        <v>1962</v>
      </c>
      <c r="F436" s="161">
        <v>864.16</v>
      </c>
      <c r="G436" s="161">
        <v>544.13</v>
      </c>
      <c r="H436" s="73">
        <v>0.733</v>
      </c>
      <c r="I436" s="73">
        <f>H436</f>
        <v>0.733</v>
      </c>
      <c r="J436" s="73">
        <v>0.14</v>
      </c>
      <c r="K436" s="73">
        <f>I436-N436</f>
        <v>0.376</v>
      </c>
      <c r="L436" s="73">
        <f>I436-P436</f>
        <v>0.529</v>
      </c>
      <c r="M436" s="74">
        <v>7</v>
      </c>
      <c r="N436" s="73">
        <f>M436*0.051</f>
        <v>0.357</v>
      </c>
      <c r="O436" s="74">
        <v>4</v>
      </c>
      <c r="P436" s="73">
        <f>O436*0.051</f>
        <v>0.204</v>
      </c>
      <c r="Q436" s="74">
        <f>J436*1000/D436</f>
        <v>10</v>
      </c>
      <c r="R436" s="74">
        <f>K436*1000/D436</f>
        <v>26.857142857142858</v>
      </c>
      <c r="S436" s="74">
        <f>L436*1000/D436</f>
        <v>37.785714285714285</v>
      </c>
      <c r="T436" s="121">
        <f>L436-J436</f>
        <v>0.389</v>
      </c>
      <c r="U436" s="121">
        <f>N436-P436</f>
        <v>0.153</v>
      </c>
      <c r="V436" s="122">
        <f>O436-M436</f>
        <v>-3</v>
      </c>
    </row>
    <row r="437" spans="1:22" ht="12.75">
      <c r="A437" s="282"/>
      <c r="B437" s="62">
        <v>2</v>
      </c>
      <c r="C437" s="51" t="s">
        <v>134</v>
      </c>
      <c r="D437" s="10">
        <v>8</v>
      </c>
      <c r="E437" s="52">
        <v>1968</v>
      </c>
      <c r="F437" s="43">
        <v>490.3</v>
      </c>
      <c r="G437" s="43">
        <v>410.4</v>
      </c>
      <c r="H437" s="12">
        <v>0.549</v>
      </c>
      <c r="I437" s="12">
        <f>H437</f>
        <v>0.549</v>
      </c>
      <c r="J437" s="12">
        <v>0.08</v>
      </c>
      <c r="K437" s="12">
        <f>I437-N437</f>
        <v>0.24300000000000005</v>
      </c>
      <c r="L437" s="12">
        <f>I437-P437</f>
        <v>0.49800000000000005</v>
      </c>
      <c r="M437" s="11">
        <v>6</v>
      </c>
      <c r="N437" s="12">
        <f>M437*0.051</f>
        <v>0.306</v>
      </c>
      <c r="O437" s="11">
        <v>1</v>
      </c>
      <c r="P437" s="12">
        <f>O437*0.051</f>
        <v>0.051</v>
      </c>
      <c r="Q437" s="11">
        <f>J437*1000/D437</f>
        <v>10</v>
      </c>
      <c r="R437" s="11">
        <f>K437*1000/D437</f>
        <v>30.375000000000007</v>
      </c>
      <c r="S437" s="11">
        <f>L437*1000/D437</f>
        <v>62.25000000000001</v>
      </c>
      <c r="T437" s="75">
        <f>L437-J437</f>
        <v>0.41800000000000004</v>
      </c>
      <c r="U437" s="75">
        <f>N437-P437</f>
        <v>0.255</v>
      </c>
      <c r="V437" s="123">
        <f>O437-M437</f>
        <v>-5</v>
      </c>
    </row>
    <row r="438" spans="1:22" ht="12.75">
      <c r="A438" s="282"/>
      <c r="B438" s="62">
        <v>3</v>
      </c>
      <c r="C438" s="40" t="s">
        <v>379</v>
      </c>
      <c r="D438" s="41">
        <v>55</v>
      </c>
      <c r="E438" s="41" t="s">
        <v>364</v>
      </c>
      <c r="F438" s="57"/>
      <c r="G438" s="57"/>
      <c r="H438" s="12">
        <v>4.1</v>
      </c>
      <c r="I438" s="12">
        <f>H438</f>
        <v>4.1</v>
      </c>
      <c r="J438" s="42">
        <v>0.46</v>
      </c>
      <c r="K438" s="12">
        <f>I438-N438</f>
        <v>1.8743999999999996</v>
      </c>
      <c r="L438" s="12">
        <f>I438-P438</f>
        <v>3.1952935999999994</v>
      </c>
      <c r="M438" s="11">
        <v>40</v>
      </c>
      <c r="N438" s="12">
        <f>M438*0.05564</f>
        <v>2.2256</v>
      </c>
      <c r="O438" s="11">
        <v>16.26</v>
      </c>
      <c r="P438" s="12">
        <f>O438*0.05564</f>
        <v>0.9047064000000001</v>
      </c>
      <c r="Q438" s="11">
        <f>J438*1000/D438</f>
        <v>8.363636363636363</v>
      </c>
      <c r="R438" s="11">
        <f>K438*1000/D438</f>
        <v>34.07999999999999</v>
      </c>
      <c r="S438" s="11">
        <f>L438*1000/D438</f>
        <v>58.09624727272726</v>
      </c>
      <c r="T438" s="75">
        <f>L438-J438</f>
        <v>2.7352935999999994</v>
      </c>
      <c r="U438" s="75">
        <f>N438-P438</f>
        <v>1.3208935999999998</v>
      </c>
      <c r="V438" s="123">
        <f>O438-M438</f>
        <v>-23.74</v>
      </c>
    </row>
    <row r="439" spans="1:22" ht="12.75">
      <c r="A439" s="282"/>
      <c r="B439" s="62">
        <v>4</v>
      </c>
      <c r="C439" s="9" t="s">
        <v>382</v>
      </c>
      <c r="D439" s="10">
        <v>58</v>
      </c>
      <c r="E439" s="10" t="s">
        <v>364</v>
      </c>
      <c r="F439" s="43"/>
      <c r="G439" s="43"/>
      <c r="H439" s="12">
        <v>3.76</v>
      </c>
      <c r="I439" s="12">
        <f>H439</f>
        <v>3.76</v>
      </c>
      <c r="J439" s="12">
        <v>0.42</v>
      </c>
      <c r="K439" s="12">
        <f>I439-N439</f>
        <v>1.9770399999999997</v>
      </c>
      <c r="L439" s="12">
        <f>I439-P439</f>
        <v>1.8721599999999998</v>
      </c>
      <c r="M439" s="11">
        <v>34</v>
      </c>
      <c r="N439" s="12">
        <f>M439*0.05244</f>
        <v>1.78296</v>
      </c>
      <c r="O439" s="11">
        <v>36</v>
      </c>
      <c r="P439" s="12">
        <f>O439*0.05244</f>
        <v>1.88784</v>
      </c>
      <c r="Q439" s="11">
        <f>J439*1000/D439</f>
        <v>7.241379310344827</v>
      </c>
      <c r="R439" s="11">
        <f>K439*1000/D439</f>
        <v>34.08689655172413</v>
      </c>
      <c r="S439" s="11">
        <f>L439*1000/D439</f>
        <v>32.27862068965517</v>
      </c>
      <c r="T439" s="75">
        <f>L439-J439</f>
        <v>1.45216</v>
      </c>
      <c r="U439" s="75">
        <f>N439-P439</f>
        <v>-0.10487999999999986</v>
      </c>
      <c r="V439" s="123">
        <f>O439-M439</f>
        <v>2</v>
      </c>
    </row>
    <row r="440" spans="1:22" ht="12.75">
      <c r="A440" s="282"/>
      <c r="B440" s="62">
        <v>5</v>
      </c>
      <c r="C440" s="120" t="s">
        <v>731</v>
      </c>
      <c r="D440" s="72">
        <v>4</v>
      </c>
      <c r="E440" s="72">
        <v>1963</v>
      </c>
      <c r="F440" s="161">
        <v>150.99</v>
      </c>
      <c r="G440" s="161">
        <v>150.99</v>
      </c>
      <c r="H440" s="73">
        <v>0.472</v>
      </c>
      <c r="I440" s="73">
        <f>H440</f>
        <v>0.472</v>
      </c>
      <c r="J440" s="73">
        <v>0.039556</v>
      </c>
      <c r="K440" s="73">
        <f>I440-N440</f>
        <v>0.16599999999999998</v>
      </c>
      <c r="L440" s="73">
        <f>I440-P440</f>
        <v>0.04255999999999999</v>
      </c>
      <c r="M440" s="74">
        <v>6</v>
      </c>
      <c r="N440" s="73">
        <f>M440*0.051</f>
        <v>0.306</v>
      </c>
      <c r="O440" s="74">
        <v>8</v>
      </c>
      <c r="P440" s="73">
        <v>0.42944</v>
      </c>
      <c r="Q440" s="74">
        <f>J440*1000/D440</f>
        <v>9.889</v>
      </c>
      <c r="R440" s="74">
        <f>K440*1000/D440</f>
        <v>41.49999999999999</v>
      </c>
      <c r="S440" s="74">
        <f>L440*1000/D440</f>
        <v>10.639999999999997</v>
      </c>
      <c r="T440" s="121">
        <f>L440-J440</f>
        <v>0.003003999999999986</v>
      </c>
      <c r="U440" s="121">
        <f>N440-P440</f>
        <v>-0.12344</v>
      </c>
      <c r="V440" s="122">
        <f>O440-M440</f>
        <v>2</v>
      </c>
    </row>
    <row r="441" spans="1:22" ht="12.75">
      <c r="A441" s="282"/>
      <c r="B441" s="62">
        <v>6</v>
      </c>
      <c r="C441" s="17" t="s">
        <v>728</v>
      </c>
      <c r="D441" s="10">
        <v>40</v>
      </c>
      <c r="E441" s="10">
        <v>1960</v>
      </c>
      <c r="F441" s="43">
        <v>1514.97</v>
      </c>
      <c r="G441" s="43">
        <v>1462.83</v>
      </c>
      <c r="H441" s="12">
        <v>6.029</v>
      </c>
      <c r="I441" s="12">
        <f>H441</f>
        <v>6.029</v>
      </c>
      <c r="J441" s="12">
        <v>0.4</v>
      </c>
      <c r="K441" s="12">
        <f>I441-N441</f>
        <v>1.8470000000000004</v>
      </c>
      <c r="L441" s="12">
        <f>I441-P441</f>
        <v>1.7934330000000003</v>
      </c>
      <c r="M441" s="11">
        <v>82</v>
      </c>
      <c r="N441" s="12">
        <f>M441*0.051</f>
        <v>4.1819999999999995</v>
      </c>
      <c r="O441" s="11">
        <v>78.904</v>
      </c>
      <c r="P441" s="12">
        <v>4.235567</v>
      </c>
      <c r="Q441" s="11">
        <f>J441*1000/D441</f>
        <v>10</v>
      </c>
      <c r="R441" s="11">
        <f>K441*1000/D441</f>
        <v>46.17500000000001</v>
      </c>
      <c r="S441" s="11">
        <f>L441*1000/D441</f>
        <v>44.83582500000001</v>
      </c>
      <c r="T441" s="75">
        <f>L441-J441</f>
        <v>1.3934330000000004</v>
      </c>
      <c r="U441" s="75">
        <f>N441-P441</f>
        <v>-0.05356700000000014</v>
      </c>
      <c r="V441" s="123">
        <f>O441-M441</f>
        <v>-3.0960000000000036</v>
      </c>
    </row>
    <row r="442" spans="1:22" ht="12.75">
      <c r="A442" s="282"/>
      <c r="B442" s="62">
        <v>7</v>
      </c>
      <c r="C442" s="9" t="s">
        <v>325</v>
      </c>
      <c r="D442" s="10">
        <v>94</v>
      </c>
      <c r="E442" s="10">
        <v>1978</v>
      </c>
      <c r="F442" s="43">
        <v>3969.8</v>
      </c>
      <c r="G442" s="43">
        <v>3895.78</v>
      </c>
      <c r="H442" s="12">
        <v>13.635984</v>
      </c>
      <c r="I442" s="12">
        <f>H442</f>
        <v>13.635984</v>
      </c>
      <c r="J442" s="12">
        <v>4.532889</v>
      </c>
      <c r="K442" s="12">
        <f>I442-N442</f>
        <v>6.761847</v>
      </c>
      <c r="L442" s="12">
        <f>I442-P442</f>
        <v>6.761847</v>
      </c>
      <c r="M442" s="11">
        <v>134.787</v>
      </c>
      <c r="N442" s="12">
        <f>M442*0.051</f>
        <v>6.874137</v>
      </c>
      <c r="O442" s="11">
        <v>134.787</v>
      </c>
      <c r="P442" s="12">
        <f>O442*0.051</f>
        <v>6.874137</v>
      </c>
      <c r="Q442" s="11">
        <f>J442*1000/D442</f>
        <v>48.222223404255324</v>
      </c>
      <c r="R442" s="11">
        <f>K442*1000/D442</f>
        <v>71.93454255319149</v>
      </c>
      <c r="S442" s="11">
        <f>L442*1000/D442</f>
        <v>71.93454255319149</v>
      </c>
      <c r="T442" s="75">
        <f>L442-J442</f>
        <v>2.2289580000000004</v>
      </c>
      <c r="U442" s="75">
        <f>N442-P442</f>
        <v>0</v>
      </c>
      <c r="V442" s="123">
        <f>O442-M442</f>
        <v>0</v>
      </c>
    </row>
    <row r="443" spans="1:22" ht="12.75">
      <c r="A443" s="282"/>
      <c r="B443" s="62">
        <v>8</v>
      </c>
      <c r="C443" s="9" t="s">
        <v>660</v>
      </c>
      <c r="D443" s="10">
        <v>35</v>
      </c>
      <c r="E443" s="10">
        <v>1965</v>
      </c>
      <c r="F443" s="43">
        <v>1324.88</v>
      </c>
      <c r="G443" s="43">
        <v>1324.88</v>
      </c>
      <c r="H443" s="12">
        <v>5.3</v>
      </c>
      <c r="I443" s="12">
        <f>H443</f>
        <v>5.3</v>
      </c>
      <c r="J443" s="12">
        <v>2.361</v>
      </c>
      <c r="K443" s="12">
        <f>I443-N443</f>
        <v>3.1069999999999998</v>
      </c>
      <c r="L443" s="12">
        <f>I443-P443</f>
        <v>2.3573</v>
      </c>
      <c r="M443" s="11">
        <v>43</v>
      </c>
      <c r="N443" s="12">
        <f>M443*0.051</f>
        <v>2.193</v>
      </c>
      <c r="O443" s="11">
        <v>57.7</v>
      </c>
      <c r="P443" s="12">
        <f>O443*0.051</f>
        <v>2.9427</v>
      </c>
      <c r="Q443" s="11">
        <f>J443*1000/D443</f>
        <v>67.45714285714286</v>
      </c>
      <c r="R443" s="11">
        <f>K443*1000/D443</f>
        <v>88.77142857142856</v>
      </c>
      <c r="S443" s="11">
        <f>L443*1000/D443</f>
        <v>67.35142857142857</v>
      </c>
      <c r="T443" s="75">
        <f>L443-J443</f>
        <v>-0.0037000000000002586</v>
      </c>
      <c r="U443" s="75">
        <f>N443-P443</f>
        <v>-0.7496999999999998</v>
      </c>
      <c r="V443" s="123">
        <f>O443-M443</f>
        <v>14.700000000000003</v>
      </c>
    </row>
    <row r="444" spans="1:22" ht="12.75">
      <c r="A444" s="282"/>
      <c r="B444" s="62">
        <v>9</v>
      </c>
      <c r="C444" s="257" t="s">
        <v>730</v>
      </c>
      <c r="D444" s="249">
        <v>35</v>
      </c>
      <c r="E444" s="249">
        <v>1965</v>
      </c>
      <c r="F444" s="43">
        <v>687.58</v>
      </c>
      <c r="G444" s="43">
        <v>687.58</v>
      </c>
      <c r="H444" s="12">
        <v>8.867</v>
      </c>
      <c r="I444" s="12">
        <f>H444</f>
        <v>8.867</v>
      </c>
      <c r="J444" s="12">
        <v>0.82257</v>
      </c>
      <c r="K444" s="12">
        <f>I444-N444</f>
        <v>3.5120000000000013</v>
      </c>
      <c r="L444" s="12">
        <f>I444-P444</f>
        <v>1.6231310000000008</v>
      </c>
      <c r="M444" s="11">
        <v>105</v>
      </c>
      <c r="N444" s="12">
        <f>M444*0.051</f>
        <v>5.3549999999999995</v>
      </c>
      <c r="O444" s="11">
        <v>134.945374</v>
      </c>
      <c r="P444" s="12">
        <v>7.243869</v>
      </c>
      <c r="Q444" s="11">
        <f>J444*1000/D444</f>
        <v>23.502000000000002</v>
      </c>
      <c r="R444" s="11">
        <f>K444*1000/D444</f>
        <v>100.34285714285718</v>
      </c>
      <c r="S444" s="11">
        <f>L444*1000/D444</f>
        <v>46.37517142857145</v>
      </c>
      <c r="T444" s="75">
        <f>L444-J444</f>
        <v>0.8005610000000007</v>
      </c>
      <c r="U444" s="75">
        <f>N444-P444</f>
        <v>-1.8888690000000006</v>
      </c>
      <c r="V444" s="123">
        <f>O444-M444</f>
        <v>29.945373999999987</v>
      </c>
    </row>
    <row r="445" spans="1:22" ht="12.75">
      <c r="A445" s="282"/>
      <c r="B445" s="62">
        <v>10</v>
      </c>
      <c r="C445" s="9" t="s">
        <v>88</v>
      </c>
      <c r="D445" s="10">
        <v>8</v>
      </c>
      <c r="E445" s="10">
        <v>1974</v>
      </c>
      <c r="F445" s="43">
        <v>1570.57</v>
      </c>
      <c r="G445" s="161">
        <v>1570.57</v>
      </c>
      <c r="H445" s="73">
        <v>1.066</v>
      </c>
      <c r="I445" s="12">
        <f>H445</f>
        <v>1.066</v>
      </c>
      <c r="J445" s="12">
        <v>0.64</v>
      </c>
      <c r="K445" s="12">
        <f>I445-N445</f>
        <v>0.8620000000000001</v>
      </c>
      <c r="L445" s="12">
        <f>I445-P445</f>
        <v>0.6901</v>
      </c>
      <c r="M445" s="11">
        <v>4</v>
      </c>
      <c r="N445" s="12">
        <f>M445*0.051</f>
        <v>0.204</v>
      </c>
      <c r="O445" s="11">
        <v>7</v>
      </c>
      <c r="P445" s="73">
        <f>O445*0.0537</f>
        <v>0.3759</v>
      </c>
      <c r="Q445" s="11">
        <f>J445*1000/D445</f>
        <v>80</v>
      </c>
      <c r="R445" s="11">
        <f>K445*1000/D445</f>
        <v>107.75000000000001</v>
      </c>
      <c r="S445" s="11">
        <f>L445*1000/D445</f>
        <v>86.2625</v>
      </c>
      <c r="T445" s="75">
        <f>L445-J445</f>
        <v>0.05010000000000003</v>
      </c>
      <c r="U445" s="75">
        <f>N445-P445</f>
        <v>-0.17190000000000003</v>
      </c>
      <c r="V445" s="123">
        <f>O445-M445</f>
        <v>3</v>
      </c>
    </row>
    <row r="446" spans="1:22" ht="12.75">
      <c r="A446" s="282"/>
      <c r="B446" s="62">
        <v>11</v>
      </c>
      <c r="C446" s="233" t="s">
        <v>376</v>
      </c>
      <c r="D446" s="234">
        <v>24</v>
      </c>
      <c r="E446" s="234" t="s">
        <v>364</v>
      </c>
      <c r="F446" s="309"/>
      <c r="G446" s="400"/>
      <c r="H446" s="256">
        <v>4.06</v>
      </c>
      <c r="I446" s="236">
        <f>H446</f>
        <v>4.06</v>
      </c>
      <c r="J446" s="236">
        <v>2.08</v>
      </c>
      <c r="K446" s="236">
        <f>I446-N446</f>
        <v>2.69656</v>
      </c>
      <c r="L446" s="236">
        <f>I446-P446</f>
        <v>2.8066839999999997</v>
      </c>
      <c r="M446" s="237">
        <v>26</v>
      </c>
      <c r="N446" s="236">
        <f>M446*0.05244</f>
        <v>1.36344</v>
      </c>
      <c r="O446" s="401">
        <v>23.9</v>
      </c>
      <c r="P446" s="256">
        <f>O446*0.05244</f>
        <v>1.2533159999999999</v>
      </c>
      <c r="Q446" s="237">
        <f>J446*1000/D446</f>
        <v>86.66666666666667</v>
      </c>
      <c r="R446" s="237">
        <f>K446*1000/D446</f>
        <v>112.35666666666667</v>
      </c>
      <c r="S446" s="237">
        <f>L446*1000/D446</f>
        <v>116.94516666666665</v>
      </c>
      <c r="T446" s="235">
        <f>L446-J446</f>
        <v>0.7266839999999997</v>
      </c>
      <c r="U446" s="235">
        <f>N446-P446</f>
        <v>0.11012400000000011</v>
      </c>
      <c r="V446" s="238">
        <f>O446-M446</f>
        <v>-2.1000000000000014</v>
      </c>
    </row>
    <row r="447" spans="1:22" ht="12.75">
      <c r="A447" s="282"/>
      <c r="B447" s="62">
        <v>12</v>
      </c>
      <c r="C447" s="396" t="s">
        <v>143</v>
      </c>
      <c r="D447" s="234">
        <v>5</v>
      </c>
      <c r="E447" s="398">
        <v>1959</v>
      </c>
      <c r="F447" s="309">
        <v>598.8</v>
      </c>
      <c r="G447" s="309">
        <v>206.9</v>
      </c>
      <c r="H447" s="236">
        <v>0.825</v>
      </c>
      <c r="I447" s="236">
        <f>H447</f>
        <v>0.825</v>
      </c>
      <c r="J447" s="236">
        <v>0.04</v>
      </c>
      <c r="K447" s="236">
        <f>I447-N447</f>
        <v>0.621</v>
      </c>
      <c r="L447" s="236">
        <f>I447-P447</f>
        <v>0.6719999999999999</v>
      </c>
      <c r="M447" s="237">
        <v>4</v>
      </c>
      <c r="N447" s="236">
        <f>M447*0.051</f>
        <v>0.204</v>
      </c>
      <c r="O447" s="237">
        <v>3</v>
      </c>
      <c r="P447" s="236">
        <f>O447*0.051</f>
        <v>0.153</v>
      </c>
      <c r="Q447" s="237">
        <f>J447*1000/D447</f>
        <v>8</v>
      </c>
      <c r="R447" s="237">
        <f>K447*1000/D447</f>
        <v>124.2</v>
      </c>
      <c r="S447" s="237">
        <f>L447*1000/D447</f>
        <v>134.39999999999998</v>
      </c>
      <c r="T447" s="235">
        <f>L447-J447</f>
        <v>0.6319999999999999</v>
      </c>
      <c r="U447" s="235">
        <f>N447-P447</f>
        <v>0.05099999999999999</v>
      </c>
      <c r="V447" s="238">
        <f>O447-M447</f>
        <v>-1</v>
      </c>
    </row>
    <row r="448" spans="1:22" ht="12.75">
      <c r="A448" s="282"/>
      <c r="B448" s="62">
        <v>13</v>
      </c>
      <c r="C448" s="17" t="s">
        <v>733</v>
      </c>
      <c r="D448" s="10">
        <v>7</v>
      </c>
      <c r="E448" s="10" t="s">
        <v>147</v>
      </c>
      <c r="F448" s="43">
        <v>355.81</v>
      </c>
      <c r="G448" s="43">
        <v>318.95</v>
      </c>
      <c r="H448" s="12">
        <v>1.556</v>
      </c>
      <c r="I448" s="12">
        <f>H448</f>
        <v>1.556</v>
      </c>
      <c r="J448" s="12">
        <v>0</v>
      </c>
      <c r="K448" s="12">
        <f>I448-N448</f>
        <v>0.8930000000000001</v>
      </c>
      <c r="L448" s="12">
        <f>I448-P448</f>
        <v>1.07288</v>
      </c>
      <c r="M448" s="11">
        <v>13</v>
      </c>
      <c r="N448" s="12">
        <f>M448*0.051</f>
        <v>0.6629999999999999</v>
      </c>
      <c r="O448" s="11">
        <v>9</v>
      </c>
      <c r="P448" s="12">
        <v>0.48312</v>
      </c>
      <c r="Q448" s="11">
        <f>J448*1000/D448</f>
        <v>0</v>
      </c>
      <c r="R448" s="11">
        <f>K448*1000/D448</f>
        <v>127.57142857142858</v>
      </c>
      <c r="S448" s="11">
        <f>L448*1000/D448</f>
        <v>153.26857142857145</v>
      </c>
      <c r="T448" s="75">
        <f>L448-J448</f>
        <v>1.07288</v>
      </c>
      <c r="U448" s="75">
        <f>N448-P448</f>
        <v>0.17987999999999993</v>
      </c>
      <c r="V448" s="123">
        <f>O448-M448</f>
        <v>-4</v>
      </c>
    </row>
    <row r="449" spans="1:22" ht="12.75">
      <c r="A449" s="282"/>
      <c r="B449" s="62">
        <v>14</v>
      </c>
      <c r="C449" s="51" t="s">
        <v>481</v>
      </c>
      <c r="D449" s="52">
        <v>16</v>
      </c>
      <c r="E449" s="52">
        <v>1958</v>
      </c>
      <c r="F449" s="312">
        <v>693.99</v>
      </c>
      <c r="G449" s="312">
        <v>262.18</v>
      </c>
      <c r="H449" s="12">
        <v>2.56</v>
      </c>
      <c r="I449" s="12">
        <f>H449</f>
        <v>2.56</v>
      </c>
      <c r="J449" s="42">
        <v>1.45</v>
      </c>
      <c r="K449" s="12">
        <f>I449-N449</f>
        <v>2.05</v>
      </c>
      <c r="L449" s="12">
        <f>I449-P449</f>
        <v>1.9327</v>
      </c>
      <c r="M449" s="11">
        <v>10</v>
      </c>
      <c r="N449" s="12">
        <f>M449*0.051</f>
        <v>0.51</v>
      </c>
      <c r="O449" s="11">
        <v>12.3</v>
      </c>
      <c r="P449" s="12">
        <f>O449*0.051</f>
        <v>0.6273</v>
      </c>
      <c r="Q449" s="11">
        <f>J449*1000/D449</f>
        <v>90.625</v>
      </c>
      <c r="R449" s="11">
        <f>K449*1000/D449</f>
        <v>128.125</v>
      </c>
      <c r="S449" s="11">
        <f>L449*1000/D449</f>
        <v>120.79375</v>
      </c>
      <c r="T449" s="75">
        <f>L449-J449</f>
        <v>0.48270000000000013</v>
      </c>
      <c r="U449" s="75">
        <f>N449-P449</f>
        <v>-0.11729999999999996</v>
      </c>
      <c r="V449" s="123">
        <f>O449-M449</f>
        <v>2.3000000000000007</v>
      </c>
    </row>
    <row r="450" spans="1:22" ht="12.75">
      <c r="A450" s="282"/>
      <c r="B450" s="62">
        <v>15</v>
      </c>
      <c r="C450" s="233" t="s">
        <v>380</v>
      </c>
      <c r="D450" s="234">
        <v>91</v>
      </c>
      <c r="E450" s="234" t="s">
        <v>364</v>
      </c>
      <c r="F450" s="309"/>
      <c r="G450" s="309"/>
      <c r="H450" s="236">
        <v>17.913</v>
      </c>
      <c r="I450" s="236">
        <f>H450</f>
        <v>17.913</v>
      </c>
      <c r="J450" s="236">
        <v>10.42</v>
      </c>
      <c r="K450" s="236">
        <f>I450-N450</f>
        <v>12.01516</v>
      </c>
      <c r="L450" s="236">
        <f>I450-P450</f>
        <v>13.5213348</v>
      </c>
      <c r="M450" s="237">
        <v>106</v>
      </c>
      <c r="N450" s="236">
        <f>M450*0.05564</f>
        <v>5.89784</v>
      </c>
      <c r="O450" s="237">
        <v>78.93</v>
      </c>
      <c r="P450" s="236">
        <f>O450*0.05564</f>
        <v>4.3916652</v>
      </c>
      <c r="Q450" s="237">
        <f>J450*1000/D450</f>
        <v>114.50549450549451</v>
      </c>
      <c r="R450" s="237">
        <f>K450*1000/D450</f>
        <v>132.03472527472528</v>
      </c>
      <c r="S450" s="237">
        <f>L450*1000/D450</f>
        <v>148.5860967032967</v>
      </c>
      <c r="T450" s="235">
        <f>L450-J450</f>
        <v>3.1013348</v>
      </c>
      <c r="U450" s="235">
        <f>N450-P450</f>
        <v>1.5061748000000001</v>
      </c>
      <c r="V450" s="238">
        <f>O450-M450</f>
        <v>-27.069999999999993</v>
      </c>
    </row>
    <row r="451" spans="1:22" ht="12.75">
      <c r="A451" s="282"/>
      <c r="B451" s="62">
        <v>16</v>
      </c>
      <c r="C451" s="9" t="s">
        <v>373</v>
      </c>
      <c r="D451" s="10">
        <v>12</v>
      </c>
      <c r="E451" s="10" t="s">
        <v>364</v>
      </c>
      <c r="F451" s="43"/>
      <c r="G451" s="43"/>
      <c r="H451" s="12">
        <v>2.07</v>
      </c>
      <c r="I451" s="12">
        <f>H451</f>
        <v>2.07</v>
      </c>
      <c r="J451" s="12">
        <v>1.36</v>
      </c>
      <c r="K451" s="12">
        <f>I451-N451</f>
        <v>1.5948935999999998</v>
      </c>
      <c r="L451" s="12">
        <f>I451-P451</f>
        <v>1.4407199999999998</v>
      </c>
      <c r="M451" s="11">
        <v>9.06</v>
      </c>
      <c r="N451" s="12">
        <f>M451*0.05244</f>
        <v>0.47510640000000004</v>
      </c>
      <c r="O451" s="11">
        <v>12</v>
      </c>
      <c r="P451" s="12">
        <f>O451*0.05244</f>
        <v>0.6292800000000001</v>
      </c>
      <c r="Q451" s="11">
        <f>J451*1000/D451</f>
        <v>113.33333333333333</v>
      </c>
      <c r="R451" s="11">
        <f>K451*1000/D451</f>
        <v>132.90779999999998</v>
      </c>
      <c r="S451" s="11">
        <f>L451*1000/D451</f>
        <v>120.05999999999999</v>
      </c>
      <c r="T451" s="75">
        <f>L451-J451</f>
        <v>0.08071999999999968</v>
      </c>
      <c r="U451" s="75">
        <f>N451-P451</f>
        <v>-0.15417360000000002</v>
      </c>
      <c r="V451" s="123">
        <f>O451-M451</f>
        <v>2.9399999999999995</v>
      </c>
    </row>
    <row r="452" spans="1:22" ht="12.75">
      <c r="A452" s="282"/>
      <c r="B452" s="62">
        <v>17</v>
      </c>
      <c r="C452" s="20" t="s">
        <v>663</v>
      </c>
      <c r="D452" s="10">
        <v>31</v>
      </c>
      <c r="E452" s="10">
        <v>1991</v>
      </c>
      <c r="F452" s="43">
        <v>1636.16</v>
      </c>
      <c r="G452" s="43">
        <v>1636.16</v>
      </c>
      <c r="H452" s="12">
        <v>7.9</v>
      </c>
      <c r="I452" s="12">
        <f>H452</f>
        <v>7.9</v>
      </c>
      <c r="J452" s="12">
        <v>3.445</v>
      </c>
      <c r="K452" s="12">
        <f>I452-N452</f>
        <v>4.126000000000001</v>
      </c>
      <c r="L452" s="12">
        <f>I452-P452</f>
        <v>3.439540000000001</v>
      </c>
      <c r="M452" s="11">
        <v>74</v>
      </c>
      <c r="N452" s="12">
        <f>M452*0.051</f>
        <v>3.7739999999999996</v>
      </c>
      <c r="O452" s="13">
        <v>87.46</v>
      </c>
      <c r="P452" s="12">
        <f>O452*0.051</f>
        <v>4.460459999999999</v>
      </c>
      <c r="Q452" s="11">
        <f>J452*1000/D452</f>
        <v>111.12903225806451</v>
      </c>
      <c r="R452" s="11">
        <f>K452*1000/D452</f>
        <v>133.0967741935484</v>
      </c>
      <c r="S452" s="11">
        <f>L452*1000/D452</f>
        <v>110.95290322580648</v>
      </c>
      <c r="T452" s="75">
        <f>L452-J452</f>
        <v>-0.00545999999999891</v>
      </c>
      <c r="U452" s="75">
        <f>N452-P452</f>
        <v>-0.6864599999999998</v>
      </c>
      <c r="V452" s="123">
        <f>O452-M452</f>
        <v>13.459999999999994</v>
      </c>
    </row>
    <row r="453" spans="1:22" ht="12.75">
      <c r="A453" s="282"/>
      <c r="B453" s="62">
        <v>18</v>
      </c>
      <c r="C453" s="233" t="s">
        <v>661</v>
      </c>
      <c r="D453" s="234">
        <v>41</v>
      </c>
      <c r="E453" s="234">
        <v>1980</v>
      </c>
      <c r="F453" s="309">
        <v>2183.94</v>
      </c>
      <c r="G453" s="309">
        <v>2183.94</v>
      </c>
      <c r="H453" s="236">
        <v>9.2</v>
      </c>
      <c r="I453" s="236">
        <f>H453</f>
        <v>9.2</v>
      </c>
      <c r="J453" s="236">
        <v>3.978</v>
      </c>
      <c r="K453" s="236">
        <f>I453-N453</f>
        <v>5.579</v>
      </c>
      <c r="L453" s="236">
        <f>I453-P453</f>
        <v>3.9714799999999997</v>
      </c>
      <c r="M453" s="237">
        <v>71</v>
      </c>
      <c r="N453" s="236">
        <f>M453*0.051</f>
        <v>3.6209999999999996</v>
      </c>
      <c r="O453" s="237">
        <v>102.52</v>
      </c>
      <c r="P453" s="236">
        <f>O453*0.051</f>
        <v>5.22852</v>
      </c>
      <c r="Q453" s="237">
        <f>J453*1000/D453</f>
        <v>97.02439024390245</v>
      </c>
      <c r="R453" s="237">
        <f>K453*1000/D453</f>
        <v>136.0731707317073</v>
      </c>
      <c r="S453" s="237">
        <f>L453*1000/D453</f>
        <v>96.86536585365853</v>
      </c>
      <c r="T453" s="235">
        <f>L453-J453</f>
        <v>-0.006520000000000525</v>
      </c>
      <c r="U453" s="235">
        <f>N453-P453</f>
        <v>-1.60752</v>
      </c>
      <c r="V453" s="238">
        <f>O453-M453</f>
        <v>31.519999999999996</v>
      </c>
    </row>
    <row r="454" spans="1:22" ht="12.75">
      <c r="A454" s="282"/>
      <c r="B454" s="62">
        <v>19</v>
      </c>
      <c r="C454" s="17" t="s">
        <v>49</v>
      </c>
      <c r="D454" s="10">
        <v>30</v>
      </c>
      <c r="E454" s="10">
        <v>1972</v>
      </c>
      <c r="F454" s="43">
        <v>1720</v>
      </c>
      <c r="G454" s="43">
        <v>1720</v>
      </c>
      <c r="H454" s="12">
        <v>7.218</v>
      </c>
      <c r="I454" s="12">
        <f>+H454</f>
        <v>7.218</v>
      </c>
      <c r="J454" s="94">
        <v>2.9345100000000004</v>
      </c>
      <c r="K454" s="12">
        <f>I454-N454</f>
        <v>4.158</v>
      </c>
      <c r="L454" s="12">
        <f>I454-P454</f>
        <v>2.9345100000000004</v>
      </c>
      <c r="M454" s="98">
        <v>60</v>
      </c>
      <c r="N454" s="12">
        <f>M454*0.051</f>
        <v>3.0599999999999996</v>
      </c>
      <c r="O454" s="98">
        <v>83.99</v>
      </c>
      <c r="P454" s="12">
        <f>O454*0.051</f>
        <v>4.28349</v>
      </c>
      <c r="Q454" s="11">
        <f>J454*1000/D454</f>
        <v>97.81700000000001</v>
      </c>
      <c r="R454" s="11">
        <f>K454*1000/D454</f>
        <v>138.6</v>
      </c>
      <c r="S454" s="11">
        <f>L454*1000/D454</f>
        <v>97.81700000000001</v>
      </c>
      <c r="T454" s="75">
        <f>L454-J454</f>
        <v>0</v>
      </c>
      <c r="U454" s="75">
        <f>N454-P454</f>
        <v>-1.22349</v>
      </c>
      <c r="V454" s="123">
        <f>O454-M454</f>
        <v>23.989999999999995</v>
      </c>
    </row>
    <row r="455" spans="1:22" ht="12.75">
      <c r="A455" s="282"/>
      <c r="B455" s="62">
        <v>20</v>
      </c>
      <c r="C455" s="246" t="s">
        <v>144</v>
      </c>
      <c r="D455" s="10">
        <v>7</v>
      </c>
      <c r="E455" s="52">
        <v>1930</v>
      </c>
      <c r="F455" s="43">
        <v>319.18</v>
      </c>
      <c r="G455" s="43">
        <v>159.84</v>
      </c>
      <c r="H455" s="12">
        <v>1.38</v>
      </c>
      <c r="I455" s="12">
        <f>H455</f>
        <v>1.38</v>
      </c>
      <c r="J455" s="12">
        <v>0.07</v>
      </c>
      <c r="K455" s="12">
        <f>I455-N455</f>
        <v>0.972</v>
      </c>
      <c r="L455" s="12">
        <f>I455-P455</f>
        <v>1.125</v>
      </c>
      <c r="M455" s="11">
        <v>8</v>
      </c>
      <c r="N455" s="12">
        <f>M455*0.051</f>
        <v>0.408</v>
      </c>
      <c r="O455" s="11">
        <v>5</v>
      </c>
      <c r="P455" s="12">
        <f>O455*0.051</f>
        <v>0.255</v>
      </c>
      <c r="Q455" s="11">
        <f>J455*1000/D455</f>
        <v>10</v>
      </c>
      <c r="R455" s="11">
        <f>K455*1000/D455</f>
        <v>138.85714285714286</v>
      </c>
      <c r="S455" s="11">
        <f>L455*1000/D455</f>
        <v>160.71428571428572</v>
      </c>
      <c r="T455" s="75">
        <f>L455-J455</f>
        <v>1.055</v>
      </c>
      <c r="U455" s="75">
        <f>N455-P455</f>
        <v>0.15299999999999997</v>
      </c>
      <c r="V455" s="123">
        <f>O455-M455</f>
        <v>-3</v>
      </c>
    </row>
    <row r="456" spans="1:22" ht="12.75">
      <c r="A456" s="282"/>
      <c r="B456" s="62">
        <v>21</v>
      </c>
      <c r="C456" s="17" t="s">
        <v>48</v>
      </c>
      <c r="D456" s="10">
        <v>72</v>
      </c>
      <c r="E456" s="10">
        <v>1973</v>
      </c>
      <c r="F456" s="43">
        <v>3771.5</v>
      </c>
      <c r="G456" s="43">
        <v>3771.5</v>
      </c>
      <c r="H456" s="12">
        <v>17.085</v>
      </c>
      <c r="I456" s="12">
        <f>+H456</f>
        <v>17.085</v>
      </c>
      <c r="J456" s="94">
        <v>8.649217</v>
      </c>
      <c r="K456" s="12">
        <f>I456-N456</f>
        <v>10.16028</v>
      </c>
      <c r="L456" s="12">
        <f>I456-P456</f>
        <v>9.022264</v>
      </c>
      <c r="M456" s="98">
        <v>129</v>
      </c>
      <c r="N456" s="12">
        <f>M456*0.05368</f>
        <v>6.92472</v>
      </c>
      <c r="O456" s="98">
        <v>150.20000000000002</v>
      </c>
      <c r="P456" s="12">
        <f>O456*0.05368</f>
        <v>8.062736000000001</v>
      </c>
      <c r="Q456" s="11">
        <f>J456*1000/D456</f>
        <v>120.1280138888889</v>
      </c>
      <c r="R456" s="11">
        <f>K456*1000/D456</f>
        <v>141.115</v>
      </c>
      <c r="S456" s="11">
        <f>L456*1000/D456</f>
        <v>125.30922222222222</v>
      </c>
      <c r="T456" s="75">
        <f>L456-J456</f>
        <v>0.3730469999999997</v>
      </c>
      <c r="U456" s="75">
        <f>N456-P456</f>
        <v>-1.1380160000000012</v>
      </c>
      <c r="V456" s="123">
        <f>O456-M456</f>
        <v>21.200000000000017</v>
      </c>
    </row>
    <row r="457" spans="1:22" ht="12.75">
      <c r="A457" s="282"/>
      <c r="B457" s="62">
        <v>22</v>
      </c>
      <c r="C457" s="9" t="s">
        <v>377</v>
      </c>
      <c r="D457" s="10">
        <v>45</v>
      </c>
      <c r="E457" s="10" t="s">
        <v>364</v>
      </c>
      <c r="F457" s="43"/>
      <c r="G457" s="43"/>
      <c r="H457" s="12">
        <v>9.574</v>
      </c>
      <c r="I457" s="12">
        <f>H457</f>
        <v>9.574</v>
      </c>
      <c r="J457" s="12">
        <v>6.48</v>
      </c>
      <c r="K457" s="12">
        <f>I457-N457</f>
        <v>6.5138</v>
      </c>
      <c r="L457" s="12">
        <f>I457-P457</f>
        <v>7.40404</v>
      </c>
      <c r="M457" s="11">
        <v>55</v>
      </c>
      <c r="N457" s="12">
        <f>M457*0.05564</f>
        <v>3.0602</v>
      </c>
      <c r="O457" s="11">
        <v>39</v>
      </c>
      <c r="P457" s="12">
        <f>O457*0.05564</f>
        <v>2.16996</v>
      </c>
      <c r="Q457" s="11">
        <f>J457*1000/D457</f>
        <v>144</v>
      </c>
      <c r="R457" s="11">
        <f>K457*1000/D457</f>
        <v>144.75111111111113</v>
      </c>
      <c r="S457" s="11">
        <f>L457*1000/D457</f>
        <v>164.5342222222222</v>
      </c>
      <c r="T457" s="75">
        <f>L457-J457</f>
        <v>0.9240399999999998</v>
      </c>
      <c r="U457" s="75">
        <f>N457-P457</f>
        <v>0.8902399999999999</v>
      </c>
      <c r="V457" s="123">
        <f>O457-M457</f>
        <v>-16</v>
      </c>
    </row>
    <row r="458" spans="1:22" ht="12.75">
      <c r="A458" s="282"/>
      <c r="B458" s="62">
        <v>23</v>
      </c>
      <c r="C458" s="259" t="s">
        <v>171</v>
      </c>
      <c r="D458" s="248">
        <v>4</v>
      </c>
      <c r="E458" s="249" t="s">
        <v>147</v>
      </c>
      <c r="F458" s="314">
        <v>191.55</v>
      </c>
      <c r="G458" s="314">
        <v>191.55</v>
      </c>
      <c r="H458" s="340">
        <v>0.75</v>
      </c>
      <c r="I458" s="251">
        <f>H458</f>
        <v>0.75</v>
      </c>
      <c r="J458" s="251">
        <v>0.4</v>
      </c>
      <c r="K458" s="251">
        <f>I458-N458</f>
        <v>0.59133</v>
      </c>
      <c r="L458" s="251">
        <f>I458-P458</f>
        <v>0.506706</v>
      </c>
      <c r="M458" s="290">
        <v>3</v>
      </c>
      <c r="N458" s="251">
        <f>M458*0.05289</f>
        <v>0.15867</v>
      </c>
      <c r="O458" s="290">
        <v>4.6</v>
      </c>
      <c r="P458" s="251">
        <f>O458*0.05289</f>
        <v>0.24329399999999998</v>
      </c>
      <c r="Q458" s="252">
        <f>J458*1000/D458</f>
        <v>100</v>
      </c>
      <c r="R458" s="252">
        <f>K458*1000/D458</f>
        <v>147.8325</v>
      </c>
      <c r="S458" s="252">
        <f>L458*1000/D458</f>
        <v>126.6765</v>
      </c>
      <c r="T458" s="250">
        <f>L458-J458</f>
        <v>0.10670599999999997</v>
      </c>
      <c r="U458" s="250">
        <f>N458-P458</f>
        <v>-0.08462399999999998</v>
      </c>
      <c r="V458" s="253">
        <f>O458-M458</f>
        <v>1.5999999999999996</v>
      </c>
    </row>
    <row r="459" spans="1:22" ht="12.75">
      <c r="A459" s="282"/>
      <c r="B459" s="62">
        <v>24</v>
      </c>
      <c r="C459" s="395" t="s">
        <v>133</v>
      </c>
      <c r="D459" s="72">
        <v>10</v>
      </c>
      <c r="E459" s="397">
        <v>1980</v>
      </c>
      <c r="F459" s="161">
        <v>587.63</v>
      </c>
      <c r="G459" s="161">
        <v>468.68</v>
      </c>
      <c r="H459" s="73">
        <v>2.047</v>
      </c>
      <c r="I459" s="73">
        <f>H459</f>
        <v>2.047</v>
      </c>
      <c r="J459" s="73">
        <v>1.3022</v>
      </c>
      <c r="K459" s="73">
        <f>I459-N459</f>
        <v>1.4860000000000002</v>
      </c>
      <c r="L459" s="73">
        <f>I459-P459</f>
        <v>1.7920000000000003</v>
      </c>
      <c r="M459" s="74">
        <v>11</v>
      </c>
      <c r="N459" s="73">
        <f>M459*0.051</f>
        <v>0.5609999999999999</v>
      </c>
      <c r="O459" s="74">
        <v>5</v>
      </c>
      <c r="P459" s="73">
        <f>O459*0.051</f>
        <v>0.255</v>
      </c>
      <c r="Q459" s="74">
        <f>J459*1000/D459</f>
        <v>130.22</v>
      </c>
      <c r="R459" s="74">
        <f>K459*1000/D459</f>
        <v>148.60000000000002</v>
      </c>
      <c r="S459" s="74">
        <f>L459*1000/D459</f>
        <v>179.20000000000002</v>
      </c>
      <c r="T459" s="121">
        <f>L459-J459</f>
        <v>0.48980000000000024</v>
      </c>
      <c r="U459" s="121">
        <f>N459-P459</f>
        <v>0.30599999999999994</v>
      </c>
      <c r="V459" s="122">
        <f>O459-M459</f>
        <v>-6</v>
      </c>
    </row>
    <row r="460" spans="1:22" ht="12.75">
      <c r="A460" s="282"/>
      <c r="B460" s="62">
        <v>25</v>
      </c>
      <c r="C460" s="51" t="s">
        <v>343</v>
      </c>
      <c r="D460" s="10">
        <v>12</v>
      </c>
      <c r="E460" s="52">
        <v>1980</v>
      </c>
      <c r="F460" s="43">
        <v>584.73</v>
      </c>
      <c r="G460" s="43">
        <v>584.73</v>
      </c>
      <c r="H460" s="12">
        <v>2.561</v>
      </c>
      <c r="I460" s="12">
        <f>H460</f>
        <v>2.561</v>
      </c>
      <c r="J460" s="12">
        <v>1.4324</v>
      </c>
      <c r="K460" s="12">
        <f>I460-N460</f>
        <v>1.847</v>
      </c>
      <c r="L460" s="12">
        <f>I460-P460</f>
        <v>2.2039999999999997</v>
      </c>
      <c r="M460" s="11">
        <v>14</v>
      </c>
      <c r="N460" s="12">
        <f>M460*0.051</f>
        <v>0.714</v>
      </c>
      <c r="O460" s="13">
        <v>7</v>
      </c>
      <c r="P460" s="12">
        <f>O460*0.051</f>
        <v>0.357</v>
      </c>
      <c r="Q460" s="11">
        <f>J460*1000/D460</f>
        <v>119.36666666666666</v>
      </c>
      <c r="R460" s="11">
        <f>K460*1000/D460</f>
        <v>153.91666666666666</v>
      </c>
      <c r="S460" s="11">
        <f>L460*1000/D460</f>
        <v>183.66666666666663</v>
      </c>
      <c r="T460" s="75">
        <f>L460-J460</f>
        <v>0.7715999999999998</v>
      </c>
      <c r="U460" s="75">
        <f>N460-P460</f>
        <v>0.357</v>
      </c>
      <c r="V460" s="123">
        <f>O460-M460</f>
        <v>-7</v>
      </c>
    </row>
    <row r="461" spans="1:22" ht="12.75">
      <c r="A461" s="282"/>
      <c r="B461" s="62">
        <v>26</v>
      </c>
      <c r="C461" s="9" t="s">
        <v>378</v>
      </c>
      <c r="D461" s="10">
        <v>8</v>
      </c>
      <c r="E461" s="10" t="s">
        <v>364</v>
      </c>
      <c r="F461" s="43"/>
      <c r="G461" s="43"/>
      <c r="H461" s="12">
        <v>1.6</v>
      </c>
      <c r="I461" s="12">
        <f>H461</f>
        <v>1.6</v>
      </c>
      <c r="J461" s="12">
        <v>0.88</v>
      </c>
      <c r="K461" s="12">
        <f>I461-N461</f>
        <v>1.2661600000000002</v>
      </c>
      <c r="L461" s="12">
        <f>I461-P461</f>
        <v>1.4319672</v>
      </c>
      <c r="M461" s="11">
        <v>6</v>
      </c>
      <c r="N461" s="12">
        <f>M461*0.05564</f>
        <v>0.33384</v>
      </c>
      <c r="O461" s="11">
        <v>3.02</v>
      </c>
      <c r="P461" s="12">
        <f>O461*0.05564</f>
        <v>0.1680328</v>
      </c>
      <c r="Q461" s="11">
        <f>J461*1000/D461</f>
        <v>110</v>
      </c>
      <c r="R461" s="11">
        <f>K461*1000/D461</f>
        <v>158.27</v>
      </c>
      <c r="S461" s="11">
        <f>L461*1000/D461</f>
        <v>178.9959</v>
      </c>
      <c r="T461" s="75">
        <f>L461-J461</f>
        <v>0.5519672000000001</v>
      </c>
      <c r="U461" s="75">
        <f>N461-P461</f>
        <v>0.16580720000000002</v>
      </c>
      <c r="V461" s="123">
        <f>O461-M461</f>
        <v>-2.98</v>
      </c>
    </row>
    <row r="462" spans="1:22" ht="12.75">
      <c r="A462" s="282"/>
      <c r="B462" s="62">
        <v>27</v>
      </c>
      <c r="C462" s="120" t="s">
        <v>300</v>
      </c>
      <c r="D462" s="72">
        <v>51</v>
      </c>
      <c r="E462" s="72">
        <v>1973</v>
      </c>
      <c r="F462" s="161">
        <v>2590.6</v>
      </c>
      <c r="G462" s="161">
        <f>F462</f>
        <v>2590.6</v>
      </c>
      <c r="H462" s="73">
        <v>12.97</v>
      </c>
      <c r="I462" s="73">
        <f>H462</f>
        <v>12.97</v>
      </c>
      <c r="J462" s="73">
        <v>7.29</v>
      </c>
      <c r="K462" s="73">
        <f>I462-N462</f>
        <v>8.074000000000002</v>
      </c>
      <c r="L462" s="73">
        <f>I462-P462</f>
        <v>7.127323000000001</v>
      </c>
      <c r="M462" s="74">
        <v>96</v>
      </c>
      <c r="N462" s="73">
        <f>M462*0.051</f>
        <v>4.896</v>
      </c>
      <c r="O462" s="74">
        <v>103.1</v>
      </c>
      <c r="P462" s="73">
        <f>O462*0.05667</f>
        <v>5.842676999999999</v>
      </c>
      <c r="Q462" s="74">
        <f>J462*1000/D462</f>
        <v>142.94117647058823</v>
      </c>
      <c r="R462" s="74">
        <f>K462*1000/D462</f>
        <v>158.3137254901961</v>
      </c>
      <c r="S462" s="74">
        <f>L462*1000/D462</f>
        <v>139.75143137254904</v>
      </c>
      <c r="T462" s="121">
        <f>L462-J462</f>
        <v>-0.16267699999999863</v>
      </c>
      <c r="U462" s="121">
        <f>N462-P462</f>
        <v>-0.9466769999999993</v>
      </c>
      <c r="V462" s="122">
        <f>1.11*O462-M462</f>
        <v>18.441000000000003</v>
      </c>
    </row>
    <row r="463" spans="1:22" ht="12.75">
      <c r="A463" s="282"/>
      <c r="B463" s="62">
        <v>28</v>
      </c>
      <c r="C463" s="17" t="s">
        <v>294</v>
      </c>
      <c r="D463" s="10">
        <v>73</v>
      </c>
      <c r="E463" s="10">
        <v>1973</v>
      </c>
      <c r="F463" s="43">
        <v>3792.4</v>
      </c>
      <c r="G463" s="43">
        <v>3988.24</v>
      </c>
      <c r="H463" s="12">
        <v>18.2</v>
      </c>
      <c r="I463" s="12">
        <f>H463</f>
        <v>18.2</v>
      </c>
      <c r="J463" s="12">
        <v>10.64</v>
      </c>
      <c r="K463" s="12">
        <f>I463-N463</f>
        <v>11.927</v>
      </c>
      <c r="L463" s="12">
        <f>I463-P463</f>
        <v>11.195588</v>
      </c>
      <c r="M463" s="11">
        <v>123</v>
      </c>
      <c r="N463" s="12">
        <f>M463*0.051</f>
        <v>6.273</v>
      </c>
      <c r="O463" s="11">
        <v>123.6</v>
      </c>
      <c r="P463" s="12">
        <f>O463*0.05667</f>
        <v>7.004411999999999</v>
      </c>
      <c r="Q463" s="11">
        <f>J463*1000/D463</f>
        <v>145.75342465753425</v>
      </c>
      <c r="R463" s="11">
        <f>K463*1000/D463</f>
        <v>163.3835616438356</v>
      </c>
      <c r="S463" s="11">
        <f>L463*1000/D463</f>
        <v>153.3642191780822</v>
      </c>
      <c r="T463" s="75">
        <f>L463-J463</f>
        <v>0.5555880000000002</v>
      </c>
      <c r="U463" s="75">
        <f>N463-P463</f>
        <v>-0.7314119999999997</v>
      </c>
      <c r="V463" s="123">
        <f>1.11*O463-M463</f>
        <v>14.195999999999998</v>
      </c>
    </row>
    <row r="464" spans="1:22" ht="12.75">
      <c r="A464" s="282"/>
      <c r="B464" s="62">
        <v>29</v>
      </c>
      <c r="C464" s="239" t="s">
        <v>471</v>
      </c>
      <c r="D464" s="264">
        <v>10</v>
      </c>
      <c r="E464" s="240">
        <v>1989</v>
      </c>
      <c r="F464" s="310">
        <v>527.81</v>
      </c>
      <c r="G464" s="310">
        <v>527.81</v>
      </c>
      <c r="H464" s="338">
        <v>2.323</v>
      </c>
      <c r="I464" s="242">
        <f>H464</f>
        <v>2.323</v>
      </c>
      <c r="J464" s="339">
        <v>1.44</v>
      </c>
      <c r="K464" s="242">
        <f>I464-N464</f>
        <v>1.7109999999999999</v>
      </c>
      <c r="L464" s="242">
        <f>I464-P464</f>
        <v>1.813</v>
      </c>
      <c r="M464" s="350">
        <v>12</v>
      </c>
      <c r="N464" s="242">
        <f>M464*0.051</f>
        <v>0.612</v>
      </c>
      <c r="O464" s="356">
        <v>10</v>
      </c>
      <c r="P464" s="242">
        <f>O464*0.051</f>
        <v>0.51</v>
      </c>
      <c r="Q464" s="243">
        <f>J464*1000/D464</f>
        <v>144</v>
      </c>
      <c r="R464" s="243">
        <f>K464*1000/D464</f>
        <v>171.09999999999997</v>
      </c>
      <c r="S464" s="243">
        <f>L464*1000/D464</f>
        <v>181.3</v>
      </c>
      <c r="T464" s="241">
        <f>L464-J464</f>
        <v>0.373</v>
      </c>
      <c r="U464" s="241">
        <f>N464-P464</f>
        <v>0.10199999999999998</v>
      </c>
      <c r="V464" s="244">
        <f>O464-M464</f>
        <v>-2</v>
      </c>
    </row>
    <row r="465" spans="1:22" ht="12.75">
      <c r="A465" s="282"/>
      <c r="B465" s="62">
        <v>30</v>
      </c>
      <c r="C465" s="9" t="s">
        <v>671</v>
      </c>
      <c r="D465" s="10">
        <v>40</v>
      </c>
      <c r="E465" s="10">
        <v>1979</v>
      </c>
      <c r="F465" s="43">
        <v>2233.39</v>
      </c>
      <c r="G465" s="43">
        <v>2233.39</v>
      </c>
      <c r="H465" s="12">
        <v>10.149</v>
      </c>
      <c r="I465" s="12">
        <f>H465</f>
        <v>10.149</v>
      </c>
      <c r="J465" s="12">
        <v>5.972</v>
      </c>
      <c r="K465" s="12">
        <f>I465-N465</f>
        <v>6.885</v>
      </c>
      <c r="L465" s="12">
        <f>I465-P465</f>
        <v>5.967</v>
      </c>
      <c r="M465" s="11">
        <v>64</v>
      </c>
      <c r="N465" s="12">
        <f>M465*0.051</f>
        <v>3.264</v>
      </c>
      <c r="O465" s="11">
        <v>82</v>
      </c>
      <c r="P465" s="12">
        <f>O465*0.051</f>
        <v>4.1819999999999995</v>
      </c>
      <c r="Q465" s="11">
        <f>J465*1000/D465</f>
        <v>149.3</v>
      </c>
      <c r="R465" s="11">
        <f>K465*1000/D465</f>
        <v>172.125</v>
      </c>
      <c r="S465" s="11">
        <f>L465*1000/D465</f>
        <v>149.175</v>
      </c>
      <c r="T465" s="75">
        <f>L465-J465</f>
        <v>-0.005000000000000782</v>
      </c>
      <c r="U465" s="75">
        <f>N465-P465</f>
        <v>-0.9179999999999997</v>
      </c>
      <c r="V465" s="123">
        <f>O465-M465</f>
        <v>18</v>
      </c>
    </row>
    <row r="466" spans="1:22" ht="12.75">
      <c r="A466" s="282"/>
      <c r="B466" s="62">
        <v>31</v>
      </c>
      <c r="C466" s="17" t="s">
        <v>326</v>
      </c>
      <c r="D466" s="10">
        <v>85</v>
      </c>
      <c r="E466" s="10">
        <v>1967</v>
      </c>
      <c r="F466" s="43">
        <v>3847.02</v>
      </c>
      <c r="G466" s="43">
        <v>3710.52</v>
      </c>
      <c r="H466" s="12">
        <v>22.304988</v>
      </c>
      <c r="I466" s="12">
        <f>H466</f>
        <v>22.304988</v>
      </c>
      <c r="J466" s="12">
        <v>12.977723</v>
      </c>
      <c r="K466" s="12">
        <f>I466-N466</f>
        <v>14.705988000000001</v>
      </c>
      <c r="L466" s="12">
        <f>I466-P466</f>
        <v>15.368988000000002</v>
      </c>
      <c r="M466" s="11">
        <v>149</v>
      </c>
      <c r="N466" s="12">
        <f>M466*0.051</f>
        <v>7.598999999999999</v>
      </c>
      <c r="O466" s="11">
        <v>136</v>
      </c>
      <c r="P466" s="12">
        <f>O466*0.051</f>
        <v>6.936</v>
      </c>
      <c r="Q466" s="11">
        <f>J466*1000/D466</f>
        <v>152.67909411764705</v>
      </c>
      <c r="R466" s="11">
        <f>K466*1000/D466</f>
        <v>173.0116235294118</v>
      </c>
      <c r="S466" s="11">
        <f>L466*1000/D466</f>
        <v>180.81162352941178</v>
      </c>
      <c r="T466" s="75">
        <f>L466-J466</f>
        <v>2.3912650000000024</v>
      </c>
      <c r="U466" s="75">
        <f>N466-P466</f>
        <v>0.6629999999999994</v>
      </c>
      <c r="V466" s="123">
        <f>O466-M466</f>
        <v>-13</v>
      </c>
    </row>
    <row r="467" spans="1:22" ht="12.75">
      <c r="A467" s="282"/>
      <c r="B467" s="62">
        <v>32</v>
      </c>
      <c r="C467" s="17" t="s">
        <v>388</v>
      </c>
      <c r="D467" s="10">
        <v>28</v>
      </c>
      <c r="E467" s="10">
        <v>1973</v>
      </c>
      <c r="F467" s="43">
        <v>1359</v>
      </c>
      <c r="G467" s="43">
        <v>1359</v>
      </c>
      <c r="H467" s="12">
        <v>7</v>
      </c>
      <c r="I467" s="12">
        <v>7</v>
      </c>
      <c r="J467" s="12">
        <f>D467*0.16</f>
        <v>4.48</v>
      </c>
      <c r="K467" s="12">
        <f>I467-N467</f>
        <v>4.8580000000000005</v>
      </c>
      <c r="L467" s="12">
        <f>I467-P467</f>
        <v>4.562200000000001</v>
      </c>
      <c r="M467" s="11">
        <v>42</v>
      </c>
      <c r="N467" s="12">
        <f>M467*0.051</f>
        <v>2.142</v>
      </c>
      <c r="O467" s="11">
        <v>47.8</v>
      </c>
      <c r="P467" s="12">
        <f>O467*0.051</f>
        <v>2.4377999999999997</v>
      </c>
      <c r="Q467" s="11">
        <f>J467*1000/D467</f>
        <v>160</v>
      </c>
      <c r="R467" s="11">
        <f>K467*1000/D467</f>
        <v>173.50000000000003</v>
      </c>
      <c r="S467" s="11">
        <f>L467*1000/D467</f>
        <v>162.9357142857143</v>
      </c>
      <c r="T467" s="75">
        <f>L467-J467</f>
        <v>0.08220000000000027</v>
      </c>
      <c r="U467" s="75">
        <f>N467-P467</f>
        <v>-0.29579999999999984</v>
      </c>
      <c r="V467" s="123">
        <f>O467-M467</f>
        <v>5.799999999999997</v>
      </c>
    </row>
    <row r="468" spans="1:22" ht="12.75">
      <c r="A468" s="282"/>
      <c r="B468" s="62">
        <v>33</v>
      </c>
      <c r="C468" s="40" t="s">
        <v>432</v>
      </c>
      <c r="D468" s="41">
        <v>19</v>
      </c>
      <c r="E468" s="41">
        <v>1965</v>
      </c>
      <c r="F468" s="57">
        <v>964.76</v>
      </c>
      <c r="G468" s="57">
        <v>909.8</v>
      </c>
      <c r="H468" s="12">
        <v>4.547</v>
      </c>
      <c r="I468" s="12">
        <f>H468</f>
        <v>4.547</v>
      </c>
      <c r="J468" s="12">
        <v>3.04</v>
      </c>
      <c r="K468" s="12">
        <f>I468-N468</f>
        <v>3.311117</v>
      </c>
      <c r="L468" s="12">
        <f>I468-P468</f>
        <v>1.9156999999999997</v>
      </c>
      <c r="M468" s="11">
        <v>24.233</v>
      </c>
      <c r="N468" s="12">
        <f>M468*0.051</f>
        <v>1.2358829999999998</v>
      </c>
      <c r="O468" s="11">
        <v>49</v>
      </c>
      <c r="P468" s="12">
        <f>O468*0.0537</f>
        <v>2.6313</v>
      </c>
      <c r="Q468" s="11">
        <f>J468*1000/D468</f>
        <v>160</v>
      </c>
      <c r="R468" s="11">
        <f>K468*1000/D468</f>
        <v>174.26931578947367</v>
      </c>
      <c r="S468" s="11">
        <f>L468*1000/D468</f>
        <v>100.82631578947367</v>
      </c>
      <c r="T468" s="75">
        <f>L468-J468</f>
        <v>-1.1243000000000003</v>
      </c>
      <c r="U468" s="75">
        <f>N468-P468</f>
        <v>-1.3954170000000001</v>
      </c>
      <c r="V468" s="123">
        <f>O468-M468</f>
        <v>24.767</v>
      </c>
    </row>
    <row r="469" spans="1:22" ht="12.75">
      <c r="A469" s="282"/>
      <c r="B469" s="62">
        <v>34</v>
      </c>
      <c r="C469" s="9" t="s">
        <v>411</v>
      </c>
      <c r="D469" s="10">
        <v>60</v>
      </c>
      <c r="E469" s="41" t="s">
        <v>405</v>
      </c>
      <c r="F469" s="43">
        <v>2501.31</v>
      </c>
      <c r="G469" s="57">
        <f>F469</f>
        <v>2501.31</v>
      </c>
      <c r="H469" s="12">
        <v>15.28</v>
      </c>
      <c r="I469" s="12">
        <f>H469</f>
        <v>15.28</v>
      </c>
      <c r="J469" s="12">
        <f>160*D469/1000</f>
        <v>9.6</v>
      </c>
      <c r="K469" s="12">
        <f>I469-N469</f>
        <v>10.464749999999999</v>
      </c>
      <c r="L469" s="12">
        <f>I469-P469</f>
        <v>10.748</v>
      </c>
      <c r="M469" s="11">
        <v>85</v>
      </c>
      <c r="N469" s="12">
        <f>M469*0.05665</f>
        <v>4.81525</v>
      </c>
      <c r="O469" s="11">
        <v>80</v>
      </c>
      <c r="P469" s="12">
        <f>O469*0.05665</f>
        <v>4.532</v>
      </c>
      <c r="Q469" s="11">
        <f>J469*1000/D469</f>
        <v>160</v>
      </c>
      <c r="R469" s="11">
        <f>K469*1000/D469</f>
        <v>174.41249999999997</v>
      </c>
      <c r="S469" s="11">
        <f>L469*1000/D469</f>
        <v>179.13333333333333</v>
      </c>
      <c r="T469" s="75">
        <f>L469-J469</f>
        <v>1.1479999999999997</v>
      </c>
      <c r="U469" s="75">
        <f>N469-P469</f>
        <v>0.2832499999999998</v>
      </c>
      <c r="V469" s="123">
        <f>O469-M469</f>
        <v>-5</v>
      </c>
    </row>
    <row r="470" spans="1:22" ht="12.75">
      <c r="A470" s="282"/>
      <c r="B470" s="62">
        <v>35</v>
      </c>
      <c r="C470" s="20" t="s">
        <v>607</v>
      </c>
      <c r="D470" s="10">
        <v>12</v>
      </c>
      <c r="E470" s="10">
        <v>1954</v>
      </c>
      <c r="F470" s="43">
        <v>562.44</v>
      </c>
      <c r="G470" s="43">
        <v>562.44</v>
      </c>
      <c r="H470" s="12">
        <v>3.524</v>
      </c>
      <c r="I470" s="342">
        <v>3.524</v>
      </c>
      <c r="J470" s="12">
        <v>1.747</v>
      </c>
      <c r="K470" s="12">
        <v>2.096</v>
      </c>
      <c r="L470" s="12">
        <v>2.3</v>
      </c>
      <c r="M470" s="11">
        <v>28</v>
      </c>
      <c r="N470" s="12">
        <v>1.428</v>
      </c>
      <c r="O470" s="11">
        <v>24</v>
      </c>
      <c r="P470" s="12">
        <f>O470*0.051</f>
        <v>1.224</v>
      </c>
      <c r="Q470" s="11">
        <f>J470*1000/D470</f>
        <v>145.58333333333334</v>
      </c>
      <c r="R470" s="11">
        <f>K470*1000/D470</f>
        <v>174.66666666666666</v>
      </c>
      <c r="S470" s="11">
        <f>L470*1000/D470</f>
        <v>191.66666666666666</v>
      </c>
      <c r="T470" s="75">
        <f>L470-J470</f>
        <v>0.5529999999999997</v>
      </c>
      <c r="U470" s="75">
        <f>N470-P470</f>
        <v>0.20399999999999996</v>
      </c>
      <c r="V470" s="123">
        <f>O470-M470</f>
        <v>-4</v>
      </c>
    </row>
    <row r="471" spans="1:22" ht="12.75">
      <c r="A471" s="282"/>
      <c r="B471" s="62">
        <v>36</v>
      </c>
      <c r="C471" s="17" t="s">
        <v>208</v>
      </c>
      <c r="D471" s="10">
        <v>55</v>
      </c>
      <c r="E471" s="10">
        <v>1966</v>
      </c>
      <c r="F471" s="43">
        <v>2553.68</v>
      </c>
      <c r="G471" s="43">
        <v>2482.81</v>
      </c>
      <c r="H471" s="12">
        <v>16.239025</v>
      </c>
      <c r="I471" s="12">
        <f>H471</f>
        <v>16.239025</v>
      </c>
      <c r="J471" s="12">
        <v>8.433315</v>
      </c>
      <c r="K471" s="12">
        <f>I471-N471</f>
        <v>9.609025000000003</v>
      </c>
      <c r="L471" s="12">
        <f>I471-P471</f>
        <v>10.629025000000002</v>
      </c>
      <c r="M471" s="11">
        <v>130</v>
      </c>
      <c r="N471" s="12">
        <f>M471*0.051</f>
        <v>6.63</v>
      </c>
      <c r="O471" s="11">
        <v>110.00000000000001</v>
      </c>
      <c r="P471" s="12">
        <f>O471*0.051</f>
        <v>5.61</v>
      </c>
      <c r="Q471" s="11">
        <f>J471*1000/D471</f>
        <v>153.333</v>
      </c>
      <c r="R471" s="11">
        <f>K471*1000/D471</f>
        <v>174.70954545454552</v>
      </c>
      <c r="S471" s="11">
        <f>L471*1000/D471</f>
        <v>193.25500000000002</v>
      </c>
      <c r="T471" s="75">
        <f>L471-J471</f>
        <v>2.195710000000002</v>
      </c>
      <c r="U471" s="75">
        <f>N471-P471</f>
        <v>1.0199999999999996</v>
      </c>
      <c r="V471" s="123">
        <f>O471-M471</f>
        <v>-19.999999999999986</v>
      </c>
    </row>
    <row r="472" spans="1:22" ht="12.75">
      <c r="A472" s="282"/>
      <c r="B472" s="62">
        <v>37</v>
      </c>
      <c r="C472" s="17" t="s">
        <v>324</v>
      </c>
      <c r="D472" s="10">
        <v>70</v>
      </c>
      <c r="E472" s="10">
        <v>1984</v>
      </c>
      <c r="F472" s="43">
        <v>3388.5</v>
      </c>
      <c r="G472" s="43">
        <v>3388.5</v>
      </c>
      <c r="H472" s="12">
        <v>18.104987</v>
      </c>
      <c r="I472" s="12">
        <f>H472</f>
        <v>18.104987</v>
      </c>
      <c r="J472" s="12">
        <v>10.656644</v>
      </c>
      <c r="K472" s="12">
        <f>I472-N472</f>
        <v>12.239987000000003</v>
      </c>
      <c r="L472" s="12">
        <f>I472-P472</f>
        <v>14.942987000000002</v>
      </c>
      <c r="M472" s="11">
        <v>115</v>
      </c>
      <c r="N472" s="12">
        <f>M472*0.051</f>
        <v>5.864999999999999</v>
      </c>
      <c r="O472" s="11">
        <v>62</v>
      </c>
      <c r="P472" s="12">
        <f>O472*0.051</f>
        <v>3.162</v>
      </c>
      <c r="Q472" s="11">
        <f>J472*1000/D472</f>
        <v>152.23777142857142</v>
      </c>
      <c r="R472" s="11">
        <f>K472*1000/D472</f>
        <v>174.85695714285717</v>
      </c>
      <c r="S472" s="11">
        <f>L472*1000/D472</f>
        <v>213.4712428571429</v>
      </c>
      <c r="T472" s="75">
        <f>L472-J472</f>
        <v>4.286343000000002</v>
      </c>
      <c r="U472" s="75">
        <f>N472-P472</f>
        <v>2.7029999999999994</v>
      </c>
      <c r="V472" s="123">
        <f>O472-M472</f>
        <v>-53</v>
      </c>
    </row>
    <row r="473" spans="1:22" ht="12.75">
      <c r="A473" s="282"/>
      <c r="B473" s="62">
        <v>38</v>
      </c>
      <c r="C473" s="17" t="s">
        <v>726</v>
      </c>
      <c r="D473" s="10">
        <v>109</v>
      </c>
      <c r="E473" s="10">
        <v>1971</v>
      </c>
      <c r="F473" s="43">
        <v>2657.8</v>
      </c>
      <c r="G473" s="43">
        <v>2595.4</v>
      </c>
      <c r="H473" s="12">
        <v>27.3</v>
      </c>
      <c r="I473" s="12">
        <f>H473</f>
        <v>27.3</v>
      </c>
      <c r="J473" s="12">
        <v>17.44</v>
      </c>
      <c r="K473" s="12">
        <f>I473-N473</f>
        <v>19.14</v>
      </c>
      <c r="L473" s="12">
        <f>I473-P473</f>
        <v>15.109272</v>
      </c>
      <c r="M473" s="11">
        <v>160</v>
      </c>
      <c r="N473" s="12">
        <f>M473*0.051</f>
        <v>8.16</v>
      </c>
      <c r="O473" s="11">
        <v>227.1</v>
      </c>
      <c r="P473" s="12">
        <v>12.190728</v>
      </c>
      <c r="Q473" s="11">
        <f>J473*1000/D473</f>
        <v>160</v>
      </c>
      <c r="R473" s="11">
        <f>K473*1000/D473</f>
        <v>175.59633027522935</v>
      </c>
      <c r="S473" s="11">
        <f>L473*1000/D473</f>
        <v>138.61717431192662</v>
      </c>
      <c r="T473" s="75">
        <f>L473-J473</f>
        <v>-2.3307280000000006</v>
      </c>
      <c r="U473" s="75">
        <f>N473-P473</f>
        <v>-4.030728</v>
      </c>
      <c r="V473" s="123">
        <f>O473-M473</f>
        <v>67.1</v>
      </c>
    </row>
    <row r="474" spans="1:22" ht="12.75">
      <c r="A474" s="282"/>
      <c r="B474" s="62">
        <v>39</v>
      </c>
      <c r="C474" s="9" t="s">
        <v>352</v>
      </c>
      <c r="D474" s="10">
        <v>20</v>
      </c>
      <c r="E474" s="10" t="s">
        <v>147</v>
      </c>
      <c r="F474" s="43">
        <v>932.16</v>
      </c>
      <c r="G474" s="43">
        <f>F474</f>
        <v>932.16</v>
      </c>
      <c r="H474" s="12">
        <v>5.025</v>
      </c>
      <c r="I474" s="12">
        <f>H474</f>
        <v>5.025</v>
      </c>
      <c r="J474" s="12">
        <v>3.2</v>
      </c>
      <c r="K474" s="12">
        <f>I474-N474</f>
        <v>3.5121600000000006</v>
      </c>
      <c r="L474" s="12">
        <f>I474-P474</f>
        <v>3.0388572000000007</v>
      </c>
      <c r="M474" s="11">
        <v>28</v>
      </c>
      <c r="N474" s="12">
        <f>M474*0.05403</f>
        <v>1.51284</v>
      </c>
      <c r="O474" s="11">
        <v>36.76</v>
      </c>
      <c r="P474" s="12">
        <f>O474*0.05403</f>
        <v>1.9861427999999999</v>
      </c>
      <c r="Q474" s="11">
        <f>J474*1000/D474</f>
        <v>160</v>
      </c>
      <c r="R474" s="11">
        <f>K474*1000/D474</f>
        <v>175.60800000000003</v>
      </c>
      <c r="S474" s="11">
        <f>L474*1000/D474</f>
        <v>151.94286000000005</v>
      </c>
      <c r="T474" s="75">
        <f>L474-J474</f>
        <v>-0.16114279999999948</v>
      </c>
      <c r="U474" s="75">
        <f>N474-P474</f>
        <v>-0.4733027999999999</v>
      </c>
      <c r="V474" s="123">
        <f>O474-M474</f>
        <v>8.759999999999998</v>
      </c>
    </row>
    <row r="475" spans="1:22" ht="12.75">
      <c r="A475" s="282"/>
      <c r="B475" s="62">
        <v>40</v>
      </c>
      <c r="C475" s="9" t="s">
        <v>264</v>
      </c>
      <c r="D475" s="10">
        <v>22</v>
      </c>
      <c r="E475" s="10">
        <v>1987</v>
      </c>
      <c r="F475" s="43">
        <v>1081.6</v>
      </c>
      <c r="G475" s="57">
        <f>F475</f>
        <v>1081.6</v>
      </c>
      <c r="H475" s="12">
        <f>J475+P475</f>
        <v>5.913001599999999</v>
      </c>
      <c r="I475" s="12">
        <f>H475</f>
        <v>5.913001599999999</v>
      </c>
      <c r="J475" s="12">
        <v>3.43728</v>
      </c>
      <c r="K475" s="12">
        <f>I475-N475</f>
        <v>3.8730015999999994</v>
      </c>
      <c r="L475" s="12">
        <f>I475-P475</f>
        <v>3.4372799999999994</v>
      </c>
      <c r="M475" s="11">
        <v>40</v>
      </c>
      <c r="N475" s="12">
        <f>M475*0.051</f>
        <v>2.04</v>
      </c>
      <c r="O475" s="11">
        <v>46.12</v>
      </c>
      <c r="P475" s="12">
        <f>O475*0.05368</f>
        <v>2.4757216</v>
      </c>
      <c r="Q475" s="11">
        <f>J475*1000/D475</f>
        <v>156.23999999999998</v>
      </c>
      <c r="R475" s="11">
        <f>K475*1000/D475</f>
        <v>176.04552727272724</v>
      </c>
      <c r="S475" s="11">
        <f>L475*1000/D475</f>
        <v>156.23999999999998</v>
      </c>
      <c r="T475" s="75">
        <f>L475-J475</f>
        <v>0</v>
      </c>
      <c r="U475" s="75">
        <f>N475-P475</f>
        <v>-0.43572159999999993</v>
      </c>
      <c r="V475" s="123">
        <f>O475-M475</f>
        <v>6.119999999999997</v>
      </c>
    </row>
    <row r="476" spans="1:22" ht="12.75">
      <c r="A476" s="282"/>
      <c r="B476" s="62">
        <v>41</v>
      </c>
      <c r="C476" s="51" t="s">
        <v>140</v>
      </c>
      <c r="D476" s="10">
        <v>5</v>
      </c>
      <c r="E476" s="52">
        <v>1930</v>
      </c>
      <c r="F476" s="43">
        <v>323.39</v>
      </c>
      <c r="G476" s="43">
        <v>266.7</v>
      </c>
      <c r="H476" s="12">
        <v>1.085</v>
      </c>
      <c r="I476" s="12">
        <f>H476</f>
        <v>1.085</v>
      </c>
      <c r="J476" s="12">
        <v>0.8</v>
      </c>
      <c r="K476" s="12">
        <f>I476-N476</f>
        <v>0.881</v>
      </c>
      <c r="L476" s="12">
        <f>I476-P476</f>
        <v>0.9319999999999999</v>
      </c>
      <c r="M476" s="11">
        <v>4</v>
      </c>
      <c r="N476" s="12">
        <f>M476*0.051</f>
        <v>0.204</v>
      </c>
      <c r="O476" s="11">
        <v>3</v>
      </c>
      <c r="P476" s="12">
        <f>O476*0.051</f>
        <v>0.153</v>
      </c>
      <c r="Q476" s="11">
        <f>J476*1000/D476</f>
        <v>160</v>
      </c>
      <c r="R476" s="11">
        <f>K476*1000/D476</f>
        <v>176.2</v>
      </c>
      <c r="S476" s="11">
        <f>L476*1000/D476</f>
        <v>186.39999999999998</v>
      </c>
      <c r="T476" s="75">
        <f>L476-J476</f>
        <v>0.1319999999999999</v>
      </c>
      <c r="U476" s="75">
        <f>N476-P476</f>
        <v>0.05099999999999999</v>
      </c>
      <c r="V476" s="123">
        <f>O476-M476</f>
        <v>-1</v>
      </c>
    </row>
    <row r="477" spans="1:22" ht="12.75">
      <c r="A477" s="282"/>
      <c r="B477" s="62">
        <v>42</v>
      </c>
      <c r="C477" s="40" t="s">
        <v>501</v>
      </c>
      <c r="D477" s="41">
        <v>47</v>
      </c>
      <c r="E477" s="41">
        <v>1991</v>
      </c>
      <c r="F477" s="57">
        <v>2202.08</v>
      </c>
      <c r="G477" s="57">
        <v>1820.93</v>
      </c>
      <c r="H477" s="12">
        <v>13.393</v>
      </c>
      <c r="I477" s="12">
        <v>13.393</v>
      </c>
      <c r="J477" s="42">
        <v>7.52</v>
      </c>
      <c r="K477" s="12">
        <f>I477-N477</f>
        <v>8.293000000000001</v>
      </c>
      <c r="L477" s="12">
        <f>I477-P477</f>
        <v>9.19876</v>
      </c>
      <c r="M477" s="11">
        <v>100</v>
      </c>
      <c r="N477" s="12">
        <f>M477*0.051</f>
        <v>5.1</v>
      </c>
      <c r="O477" s="11">
        <v>82.24</v>
      </c>
      <c r="P477" s="12">
        <f>O477*0.051</f>
        <v>4.19424</v>
      </c>
      <c r="Q477" s="11">
        <f>J477*1000/D477</f>
        <v>160</v>
      </c>
      <c r="R477" s="11">
        <f>K477*1000/D477</f>
        <v>176.44680851063833</v>
      </c>
      <c r="S477" s="11">
        <f>L477*1000/D477</f>
        <v>195.71829787234043</v>
      </c>
      <c r="T477" s="75">
        <f>L477-J477</f>
        <v>1.6787600000000005</v>
      </c>
      <c r="U477" s="75">
        <f>N477-P477</f>
        <v>0.9057599999999999</v>
      </c>
      <c r="V477" s="123">
        <f>O477-M477</f>
        <v>-17.760000000000005</v>
      </c>
    </row>
    <row r="478" spans="1:22" ht="12.75">
      <c r="A478" s="282"/>
      <c r="B478" s="62">
        <v>43</v>
      </c>
      <c r="C478" s="51" t="s">
        <v>256</v>
      </c>
      <c r="D478" s="52">
        <v>9</v>
      </c>
      <c r="E478" s="52">
        <v>1968</v>
      </c>
      <c r="F478" s="312">
        <v>412.22</v>
      </c>
      <c r="G478" s="312">
        <v>412.22</v>
      </c>
      <c r="H478" s="12">
        <v>2.36</v>
      </c>
      <c r="I478" s="12">
        <f>H478</f>
        <v>2.36</v>
      </c>
      <c r="J478" s="12">
        <v>1.44</v>
      </c>
      <c r="K478" s="12">
        <f>I478-N478</f>
        <v>1.595</v>
      </c>
      <c r="L478" s="12">
        <f>I478-P478</f>
        <v>1.697</v>
      </c>
      <c r="M478" s="11">
        <v>15</v>
      </c>
      <c r="N478" s="12">
        <f>M478*0.051</f>
        <v>0.7649999999999999</v>
      </c>
      <c r="O478" s="11">
        <v>13</v>
      </c>
      <c r="P478" s="12">
        <f>O478*0.051</f>
        <v>0.6629999999999999</v>
      </c>
      <c r="Q478" s="11">
        <f>J478*1000/D478</f>
        <v>160</v>
      </c>
      <c r="R478" s="11">
        <f>K478*1000/D478</f>
        <v>177.22222222222223</v>
      </c>
      <c r="S478" s="11">
        <f>L478*1000/D478</f>
        <v>188.55555555555554</v>
      </c>
      <c r="T478" s="75">
        <f>L478-J478</f>
        <v>0.2570000000000001</v>
      </c>
      <c r="U478" s="75">
        <f>N478-P478</f>
        <v>0.10199999999999998</v>
      </c>
      <c r="V478" s="123">
        <f>O478-M478</f>
        <v>-2</v>
      </c>
    </row>
    <row r="479" spans="1:22" ht="12.75">
      <c r="A479" s="282"/>
      <c r="B479" s="62">
        <v>44</v>
      </c>
      <c r="C479" s="17" t="s">
        <v>201</v>
      </c>
      <c r="D479" s="10">
        <v>30</v>
      </c>
      <c r="E479" s="10">
        <v>1992</v>
      </c>
      <c r="F479" s="43">
        <v>1576.72</v>
      </c>
      <c r="G479" s="43">
        <v>1576.72</v>
      </c>
      <c r="H479" s="12">
        <v>9.4</v>
      </c>
      <c r="I479" s="12">
        <v>9.4</v>
      </c>
      <c r="J479" s="12">
        <v>4.8</v>
      </c>
      <c r="K479" s="12">
        <f>I479-N479</f>
        <v>5.31832</v>
      </c>
      <c r="L479" s="12">
        <f>I479-P479</f>
        <v>4.80811</v>
      </c>
      <c r="M479" s="11">
        <v>72</v>
      </c>
      <c r="N479" s="12">
        <v>4.08168</v>
      </c>
      <c r="O479" s="11">
        <v>81</v>
      </c>
      <c r="P479" s="12">
        <v>4.59189</v>
      </c>
      <c r="Q479" s="11">
        <f>0.16*1000</f>
        <v>160</v>
      </c>
      <c r="R479" s="11">
        <f>K479/D479*1000</f>
        <v>177.27733333333333</v>
      </c>
      <c r="S479" s="11">
        <f>L479/D479*1000</f>
        <v>160.27033333333335</v>
      </c>
      <c r="T479" s="75">
        <f>L479-J479</f>
        <v>0.008110000000000284</v>
      </c>
      <c r="U479" s="75">
        <f>N479-P479</f>
        <v>-0.5102099999999998</v>
      </c>
      <c r="V479" s="123">
        <f>O479-M479</f>
        <v>9</v>
      </c>
    </row>
    <row r="480" spans="1:22" ht="12.75">
      <c r="A480" s="282"/>
      <c r="B480" s="62">
        <v>45</v>
      </c>
      <c r="C480" s="239" t="s">
        <v>473</v>
      </c>
      <c r="D480" s="264">
        <v>55</v>
      </c>
      <c r="E480" s="245">
        <v>1981</v>
      </c>
      <c r="F480" s="311">
        <v>2732.23</v>
      </c>
      <c r="G480" s="311">
        <v>2732.23</v>
      </c>
      <c r="H480" s="338">
        <v>14.293</v>
      </c>
      <c r="I480" s="242">
        <f>H480</f>
        <v>14.293</v>
      </c>
      <c r="J480" s="339">
        <v>8.72</v>
      </c>
      <c r="K480" s="242">
        <f>I480-N480</f>
        <v>9.754</v>
      </c>
      <c r="L480" s="242">
        <f>I480-P480</f>
        <v>10.196476</v>
      </c>
      <c r="M480" s="350">
        <v>89</v>
      </c>
      <c r="N480" s="242">
        <f>M480*0.051</f>
        <v>4.539</v>
      </c>
      <c r="O480" s="356">
        <v>80.324</v>
      </c>
      <c r="P480" s="242">
        <f>O480*0.051</f>
        <v>4.096524</v>
      </c>
      <c r="Q480" s="243">
        <f>J480*1000/D480</f>
        <v>158.54545454545453</v>
      </c>
      <c r="R480" s="243">
        <f>K480*1000/D480</f>
        <v>177.34545454545454</v>
      </c>
      <c r="S480" s="243">
        <f>L480*1000/D480</f>
        <v>185.39047272727274</v>
      </c>
      <c r="T480" s="241">
        <f>L480-J480</f>
        <v>1.476476</v>
      </c>
      <c r="U480" s="241">
        <f>N480-P480</f>
        <v>0.4424760000000001</v>
      </c>
      <c r="V480" s="244">
        <f>O480-M480</f>
        <v>-8.676000000000002</v>
      </c>
    </row>
    <row r="481" spans="1:22" ht="12.75">
      <c r="A481" s="282"/>
      <c r="B481" s="62">
        <v>46</v>
      </c>
      <c r="C481" s="17" t="s">
        <v>425</v>
      </c>
      <c r="D481" s="10">
        <v>45</v>
      </c>
      <c r="E481" s="10">
        <v>1980</v>
      </c>
      <c r="F481" s="43">
        <v>2180.87</v>
      </c>
      <c r="G481" s="43">
        <v>2180.87</v>
      </c>
      <c r="H481" s="12">
        <v>13.336717</v>
      </c>
      <c r="I481" s="12">
        <f>H481</f>
        <v>13.336717</v>
      </c>
      <c r="J481" s="12">
        <v>6.847852</v>
      </c>
      <c r="K481" s="12">
        <f>I481-N481</f>
        <v>7.981717000000001</v>
      </c>
      <c r="L481" s="12">
        <f>I481-P481</f>
        <v>9.354841</v>
      </c>
      <c r="M481" s="11">
        <v>105</v>
      </c>
      <c r="N481" s="12">
        <f>M481*0.051</f>
        <v>5.3549999999999995</v>
      </c>
      <c r="O481" s="11">
        <v>78.076</v>
      </c>
      <c r="P481" s="12">
        <f>O481*0.051</f>
        <v>3.9818759999999993</v>
      </c>
      <c r="Q481" s="11">
        <f>J481*1000/D481</f>
        <v>152.17448888888887</v>
      </c>
      <c r="R481" s="11">
        <f>K481*1000/D481</f>
        <v>177.3714888888889</v>
      </c>
      <c r="S481" s="11">
        <f>L481*1000/D481</f>
        <v>207.88535555555558</v>
      </c>
      <c r="T481" s="75">
        <f>L481-J481</f>
        <v>2.506989000000001</v>
      </c>
      <c r="U481" s="75">
        <f>N481-P481</f>
        <v>1.3731240000000002</v>
      </c>
      <c r="V481" s="123">
        <f>O481-M481</f>
        <v>-26.924000000000007</v>
      </c>
    </row>
    <row r="482" spans="1:22" ht="12.75">
      <c r="A482" s="282"/>
      <c r="B482" s="62">
        <v>47</v>
      </c>
      <c r="C482" s="17" t="s">
        <v>291</v>
      </c>
      <c r="D482" s="10">
        <v>45</v>
      </c>
      <c r="E482" s="10">
        <v>1980</v>
      </c>
      <c r="F482" s="43">
        <v>2202.4</v>
      </c>
      <c r="G482" s="43">
        <f>F482</f>
        <v>2202.4</v>
      </c>
      <c r="H482" s="12">
        <v>13.25</v>
      </c>
      <c r="I482" s="12">
        <f>H482</f>
        <v>13.25</v>
      </c>
      <c r="J482" s="12">
        <v>7.2</v>
      </c>
      <c r="K482" s="12">
        <f>I482-N482</f>
        <v>7.997000000000001</v>
      </c>
      <c r="L482" s="12">
        <f>I482-P482</f>
        <v>6.987965</v>
      </c>
      <c r="M482" s="11">
        <v>103</v>
      </c>
      <c r="N482" s="12">
        <f>M482*0.051</f>
        <v>5.252999999999999</v>
      </c>
      <c r="O482" s="11">
        <v>110.5</v>
      </c>
      <c r="P482" s="12">
        <f>O482*0.05667</f>
        <v>6.262035</v>
      </c>
      <c r="Q482" s="11">
        <f>J482*1000/D482</f>
        <v>160</v>
      </c>
      <c r="R482" s="11">
        <f>K482*1000/D482</f>
        <v>177.71111111111114</v>
      </c>
      <c r="S482" s="11">
        <f>L482*1000/D482</f>
        <v>155.2881111111111</v>
      </c>
      <c r="T482" s="75">
        <f>L482-J482</f>
        <v>-0.2120350000000002</v>
      </c>
      <c r="U482" s="75">
        <f>N482-P482</f>
        <v>-1.0090350000000008</v>
      </c>
      <c r="V482" s="123">
        <f>1.11*O482-M482</f>
        <v>19.655000000000015</v>
      </c>
    </row>
    <row r="483" spans="1:22" ht="12.75">
      <c r="A483" s="282"/>
      <c r="B483" s="62">
        <v>48</v>
      </c>
      <c r="C483" s="17" t="s">
        <v>719</v>
      </c>
      <c r="D483" s="10">
        <v>60</v>
      </c>
      <c r="E483" s="10">
        <v>1985</v>
      </c>
      <c r="F483" s="43">
        <v>3189.58</v>
      </c>
      <c r="G483" s="43">
        <v>3189.58</v>
      </c>
      <c r="H483" s="12">
        <v>21.222</v>
      </c>
      <c r="I483" s="12">
        <f>H483</f>
        <v>21.222</v>
      </c>
      <c r="J483" s="12">
        <v>9.6</v>
      </c>
      <c r="K483" s="12">
        <f>I483-N483</f>
        <v>10.665000000000003</v>
      </c>
      <c r="L483" s="12">
        <f>I483-P483</f>
        <v>13.947286000000002</v>
      </c>
      <c r="M483" s="11">
        <v>207</v>
      </c>
      <c r="N483" s="12">
        <f>M483*0.051</f>
        <v>10.556999999999999</v>
      </c>
      <c r="O483" s="11">
        <v>135.52</v>
      </c>
      <c r="P483" s="12">
        <v>7.274714</v>
      </c>
      <c r="Q483" s="11">
        <f>J483*1000/D483</f>
        <v>160</v>
      </c>
      <c r="R483" s="11">
        <f>K483*1000/D483</f>
        <v>177.75000000000003</v>
      </c>
      <c r="S483" s="11">
        <f>L483*1000/D483</f>
        <v>232.4547666666667</v>
      </c>
      <c r="T483" s="75">
        <f>L483-J483</f>
        <v>4.347286000000002</v>
      </c>
      <c r="U483" s="75">
        <f>N483-P483</f>
        <v>3.2822859999999983</v>
      </c>
      <c r="V483" s="123">
        <f>O483-M483</f>
        <v>-71.47999999999999</v>
      </c>
    </row>
    <row r="484" spans="1:22" ht="12.75">
      <c r="A484" s="282"/>
      <c r="B484" s="62">
        <v>49</v>
      </c>
      <c r="C484" s="9" t="s">
        <v>399</v>
      </c>
      <c r="D484" s="10">
        <v>12</v>
      </c>
      <c r="E484" s="10">
        <v>1982</v>
      </c>
      <c r="F484" s="43">
        <v>608.04</v>
      </c>
      <c r="G484" s="43">
        <v>608.04</v>
      </c>
      <c r="H484" s="12">
        <v>3.141</v>
      </c>
      <c r="I484" s="12">
        <f>H484</f>
        <v>3.141</v>
      </c>
      <c r="J484" s="12">
        <v>1.92</v>
      </c>
      <c r="K484" s="12">
        <f>I484-N484</f>
        <v>2.1331800000000003</v>
      </c>
      <c r="L484" s="12">
        <f>I484-P484</f>
        <v>1.9652100000000001</v>
      </c>
      <c r="M484" s="11">
        <v>18</v>
      </c>
      <c r="N484" s="12">
        <f>M484*0.05599</f>
        <v>1.00782</v>
      </c>
      <c r="O484" s="11">
        <v>21</v>
      </c>
      <c r="P484" s="12">
        <f>O484*0.05599</f>
        <v>1.17579</v>
      </c>
      <c r="Q484" s="11">
        <f>J484*1000/D484</f>
        <v>160</v>
      </c>
      <c r="R484" s="11">
        <f>K484*1000/D484</f>
        <v>177.76500000000001</v>
      </c>
      <c r="S484" s="11">
        <f>L484*1000/D484</f>
        <v>163.7675</v>
      </c>
      <c r="T484" s="75">
        <f>L484-J484</f>
        <v>0.045210000000000194</v>
      </c>
      <c r="U484" s="75">
        <f>N484-P484</f>
        <v>-0.16796999999999995</v>
      </c>
      <c r="V484" s="123">
        <f>O484-M484</f>
        <v>3</v>
      </c>
    </row>
    <row r="485" spans="1:22" ht="12.75">
      <c r="A485" s="282"/>
      <c r="B485" s="62">
        <v>50</v>
      </c>
      <c r="C485" s="17" t="s">
        <v>431</v>
      </c>
      <c r="D485" s="10">
        <v>56</v>
      </c>
      <c r="E485" s="10">
        <v>1989</v>
      </c>
      <c r="F485" s="43">
        <v>2713.26</v>
      </c>
      <c r="G485" s="43">
        <v>2713.26</v>
      </c>
      <c r="H485" s="12">
        <v>15.699986</v>
      </c>
      <c r="I485" s="12">
        <f>H485</f>
        <v>15.699986</v>
      </c>
      <c r="J485" s="12">
        <v>8.433316</v>
      </c>
      <c r="K485" s="12">
        <f>I485-N485</f>
        <v>9.987986000000001</v>
      </c>
      <c r="L485" s="12">
        <f>I485-P485</f>
        <v>12.664466000000001</v>
      </c>
      <c r="M485" s="11">
        <v>112</v>
      </c>
      <c r="N485" s="12">
        <f>M485*0.051</f>
        <v>5.712</v>
      </c>
      <c r="O485" s="11">
        <v>59.52</v>
      </c>
      <c r="P485" s="12">
        <f>O485*0.051</f>
        <v>3.03552</v>
      </c>
      <c r="Q485" s="11">
        <f>J485*1000/D485</f>
        <v>150.59492857142854</v>
      </c>
      <c r="R485" s="11">
        <f>K485*1000/D485</f>
        <v>178.35689285714287</v>
      </c>
      <c r="S485" s="11">
        <f>L485*1000/D485</f>
        <v>226.15117857142857</v>
      </c>
      <c r="T485" s="75">
        <f>L485-J485</f>
        <v>4.231150000000001</v>
      </c>
      <c r="U485" s="75">
        <f>N485-P485</f>
        <v>2.6764799999999997</v>
      </c>
      <c r="V485" s="123">
        <f>O485-M485</f>
        <v>-52.48</v>
      </c>
    </row>
    <row r="486" spans="1:22" ht="12.75">
      <c r="A486" s="282"/>
      <c r="B486" s="62">
        <v>51</v>
      </c>
      <c r="C486" s="9" t="s">
        <v>509</v>
      </c>
      <c r="D486" s="10">
        <v>53</v>
      </c>
      <c r="E486" s="10" t="s">
        <v>147</v>
      </c>
      <c r="F486" s="43">
        <v>2517.62</v>
      </c>
      <c r="G486" s="43">
        <v>2517.62</v>
      </c>
      <c r="H486" s="12">
        <v>9.47</v>
      </c>
      <c r="I486" s="12">
        <f>H486</f>
        <v>9.47</v>
      </c>
      <c r="J486" s="12">
        <v>8.24</v>
      </c>
      <c r="K486" s="12">
        <f>I486-N486</f>
        <v>9.47</v>
      </c>
      <c r="L486" s="12">
        <f>I486-P486</f>
        <v>5.645000000000001</v>
      </c>
      <c r="M486" s="11"/>
      <c r="N486" s="12">
        <f>M486*0.051</f>
        <v>0</v>
      </c>
      <c r="O486" s="11">
        <v>75</v>
      </c>
      <c r="P486" s="12">
        <f>O486*0.051</f>
        <v>3.8249999999999997</v>
      </c>
      <c r="Q486" s="11">
        <f>J486*1000/D486</f>
        <v>155.47169811320754</v>
      </c>
      <c r="R486" s="11">
        <f>K486*1000/D486</f>
        <v>178.67924528301887</v>
      </c>
      <c r="S486" s="11">
        <f>L486*1000/D486</f>
        <v>106.50943396226417</v>
      </c>
      <c r="T486" s="75">
        <f>L486-J486</f>
        <v>-2.594999999999999</v>
      </c>
      <c r="U486" s="75">
        <f>N486-P486</f>
        <v>-3.8249999999999997</v>
      </c>
      <c r="V486" s="123">
        <f>O486-M486</f>
        <v>75</v>
      </c>
    </row>
    <row r="487" spans="1:22" ht="12.75">
      <c r="A487" s="282"/>
      <c r="B487" s="62">
        <v>52</v>
      </c>
      <c r="C487" s="17" t="s">
        <v>289</v>
      </c>
      <c r="D487" s="10">
        <v>55</v>
      </c>
      <c r="E487" s="10">
        <v>1978</v>
      </c>
      <c r="F487" s="43">
        <v>2726.5</v>
      </c>
      <c r="G487" s="43">
        <f>F487</f>
        <v>2726.5</v>
      </c>
      <c r="H487" s="12">
        <v>15.26</v>
      </c>
      <c r="I487" s="12">
        <f>H487</f>
        <v>15.26</v>
      </c>
      <c r="J487" s="12">
        <v>8.37</v>
      </c>
      <c r="K487" s="12">
        <f>I487-N487</f>
        <v>9.854</v>
      </c>
      <c r="L487" s="12">
        <f>I487-P487</f>
        <v>9.424983999999998</v>
      </c>
      <c r="M487" s="11">
        <v>106</v>
      </c>
      <c r="N487" s="12">
        <f>M487*0.051</f>
        <v>5.406</v>
      </c>
      <c r="O487" s="11">
        <v>108.7</v>
      </c>
      <c r="P487" s="12">
        <f>O487*0.05368</f>
        <v>5.835016</v>
      </c>
      <c r="Q487" s="11">
        <f>J487*1000/D487</f>
        <v>152.1818181818182</v>
      </c>
      <c r="R487" s="11">
        <f>K487*1000/D487</f>
        <v>179.16363636363636</v>
      </c>
      <c r="S487" s="11">
        <f>L487*1000/D487</f>
        <v>171.36334545454542</v>
      </c>
      <c r="T487" s="75">
        <f>L487-J487</f>
        <v>1.0549839999999993</v>
      </c>
      <c r="U487" s="75">
        <f>N487-P487</f>
        <v>-0.42901600000000073</v>
      </c>
      <c r="V487" s="123">
        <f>1.05*O487-M487</f>
        <v>8.135000000000005</v>
      </c>
    </row>
    <row r="488" spans="1:22" ht="12.75">
      <c r="A488" s="282"/>
      <c r="B488" s="62">
        <v>53</v>
      </c>
      <c r="C488" s="239" t="s">
        <v>254</v>
      </c>
      <c r="D488" s="264">
        <v>41</v>
      </c>
      <c r="E488" s="240">
        <v>1983</v>
      </c>
      <c r="F488" s="310">
        <v>2050.63</v>
      </c>
      <c r="G488" s="310">
        <v>2050.63</v>
      </c>
      <c r="H488" s="338">
        <v>12.114</v>
      </c>
      <c r="I488" s="242">
        <f>H488</f>
        <v>12.114</v>
      </c>
      <c r="J488" s="339">
        <v>6.4</v>
      </c>
      <c r="K488" s="242">
        <f>I488-N488</f>
        <v>7.371000000000001</v>
      </c>
      <c r="L488" s="242">
        <f>I488-P488</f>
        <v>7.8759000000000015</v>
      </c>
      <c r="M488" s="350">
        <v>93</v>
      </c>
      <c r="N488" s="242">
        <f>M488*0.051</f>
        <v>4.742999999999999</v>
      </c>
      <c r="O488" s="356">
        <v>83.1</v>
      </c>
      <c r="P488" s="242">
        <f>O488*0.051</f>
        <v>4.238099999999999</v>
      </c>
      <c r="Q488" s="243">
        <f>J488*1000/D488</f>
        <v>156.09756097560975</v>
      </c>
      <c r="R488" s="243">
        <f>K488*1000/D488</f>
        <v>179.78048780487808</v>
      </c>
      <c r="S488" s="243">
        <f>L488*1000/D488</f>
        <v>192.09512195121954</v>
      </c>
      <c r="T488" s="241">
        <f>L488-J488</f>
        <v>1.475900000000001</v>
      </c>
      <c r="U488" s="241">
        <f>N488-P488</f>
        <v>0.5049000000000001</v>
      </c>
      <c r="V488" s="244">
        <f>O488-M488</f>
        <v>-9.900000000000006</v>
      </c>
    </row>
    <row r="489" spans="1:22" ht="12.75">
      <c r="A489" s="282"/>
      <c r="B489" s="62">
        <v>54</v>
      </c>
      <c r="C489" s="9" t="s">
        <v>508</v>
      </c>
      <c r="D489" s="10">
        <v>75</v>
      </c>
      <c r="E489" s="10" t="s">
        <v>147</v>
      </c>
      <c r="F489" s="43">
        <v>3992.51</v>
      </c>
      <c r="G489" s="43">
        <v>3992.51</v>
      </c>
      <c r="H489" s="12">
        <v>13.5</v>
      </c>
      <c r="I489" s="12">
        <f>H489</f>
        <v>13.5</v>
      </c>
      <c r="J489" s="12">
        <v>11.84</v>
      </c>
      <c r="K489" s="12">
        <f>I489-N489</f>
        <v>13.5</v>
      </c>
      <c r="L489" s="12">
        <f>I489-P489</f>
        <v>7.482</v>
      </c>
      <c r="M489" s="11"/>
      <c r="N489" s="12">
        <f>M489*0.051</f>
        <v>0</v>
      </c>
      <c r="O489" s="11">
        <v>118</v>
      </c>
      <c r="P489" s="12">
        <f>O489*0.051</f>
        <v>6.018</v>
      </c>
      <c r="Q489" s="11">
        <f>J489*1000/D489</f>
        <v>157.86666666666667</v>
      </c>
      <c r="R489" s="11">
        <f>K489*1000/D489</f>
        <v>180</v>
      </c>
      <c r="S489" s="11">
        <f>L489*1000/D489</f>
        <v>99.76</v>
      </c>
      <c r="T489" s="75">
        <f>L489-J489</f>
        <v>-4.358</v>
      </c>
      <c r="U489" s="75">
        <f>N489-P489</f>
        <v>-6.018</v>
      </c>
      <c r="V489" s="123">
        <f>O489-M489</f>
        <v>118</v>
      </c>
    </row>
    <row r="490" spans="1:22" ht="12.75">
      <c r="A490" s="282"/>
      <c r="B490" s="62">
        <v>55</v>
      </c>
      <c r="C490" s="9" t="s">
        <v>499</v>
      </c>
      <c r="D490" s="10">
        <v>41</v>
      </c>
      <c r="E490" s="10">
        <v>1987</v>
      </c>
      <c r="F490" s="43">
        <v>2545.83</v>
      </c>
      <c r="G490" s="43">
        <v>2545.83</v>
      </c>
      <c r="H490" s="12">
        <v>11.668</v>
      </c>
      <c r="I490" s="12">
        <v>11.668</v>
      </c>
      <c r="J490" s="12">
        <v>6.56</v>
      </c>
      <c r="K490" s="12">
        <f>I490-N490</f>
        <v>7.3839999999999995</v>
      </c>
      <c r="L490" s="12">
        <f>I490-P490</f>
        <v>7.894</v>
      </c>
      <c r="M490" s="11">
        <v>84</v>
      </c>
      <c r="N490" s="12">
        <f>M490*0.051</f>
        <v>4.284</v>
      </c>
      <c r="O490" s="11">
        <v>74</v>
      </c>
      <c r="P490" s="12">
        <f>O490*0.051</f>
        <v>3.7739999999999996</v>
      </c>
      <c r="Q490" s="11">
        <f>J490*1000/D490</f>
        <v>160</v>
      </c>
      <c r="R490" s="11">
        <f>K490*1000/D490</f>
        <v>180.09756097560972</v>
      </c>
      <c r="S490" s="11">
        <f>L490*1000/D490</f>
        <v>192.53658536585365</v>
      </c>
      <c r="T490" s="75">
        <f>L490-J490</f>
        <v>1.3340000000000005</v>
      </c>
      <c r="U490" s="75">
        <f>N490-P490</f>
        <v>0.5100000000000002</v>
      </c>
      <c r="V490" s="123">
        <f>O490-M490</f>
        <v>-10</v>
      </c>
    </row>
    <row r="491" spans="1:22" ht="12.75">
      <c r="A491" s="282"/>
      <c r="B491" s="62">
        <v>56</v>
      </c>
      <c r="C491" s="17" t="s">
        <v>202</v>
      </c>
      <c r="D491" s="10">
        <v>60</v>
      </c>
      <c r="E491" s="10">
        <v>1981</v>
      </c>
      <c r="F491" s="43">
        <v>3123.05</v>
      </c>
      <c r="G491" s="43">
        <v>3123.05</v>
      </c>
      <c r="H491" s="12">
        <v>17.1</v>
      </c>
      <c r="I491" s="12">
        <v>17.1</v>
      </c>
      <c r="J491" s="12">
        <v>9.6</v>
      </c>
      <c r="K491" s="12">
        <f>I491-N491</f>
        <v>10.808000000000002</v>
      </c>
      <c r="L491" s="12">
        <f>I491-P491</f>
        <v>11.658000000000001</v>
      </c>
      <c r="M491" s="11">
        <v>111</v>
      </c>
      <c r="N491" s="12">
        <v>6.292</v>
      </c>
      <c r="O491" s="11">
        <v>96</v>
      </c>
      <c r="P491" s="12">
        <v>5.442</v>
      </c>
      <c r="Q491" s="11">
        <f>0.16*1000</f>
        <v>160</v>
      </c>
      <c r="R491" s="11">
        <f>K491/D491*1000</f>
        <v>180.13333333333335</v>
      </c>
      <c r="S491" s="11">
        <f>L491/D491*1000</f>
        <v>194.30000000000004</v>
      </c>
      <c r="T491" s="75">
        <f>L491-J491</f>
        <v>2.0580000000000016</v>
      </c>
      <c r="U491" s="75">
        <f>N491-P491</f>
        <v>0.8499999999999996</v>
      </c>
      <c r="V491" s="123">
        <f>O491-M491</f>
        <v>-15</v>
      </c>
    </row>
    <row r="492" spans="1:22" ht="12.75">
      <c r="A492" s="282"/>
      <c r="B492" s="62">
        <v>57</v>
      </c>
      <c r="C492" s="9" t="s">
        <v>546</v>
      </c>
      <c r="D492" s="10">
        <v>20</v>
      </c>
      <c r="E492" s="10" t="s">
        <v>147</v>
      </c>
      <c r="F492" s="43">
        <v>1210.09</v>
      </c>
      <c r="G492" s="43">
        <f>F492</f>
        <v>1210.09</v>
      </c>
      <c r="H492" s="12">
        <v>6.315</v>
      </c>
      <c r="I492" s="12">
        <f>H492</f>
        <v>6.315</v>
      </c>
      <c r="J492" s="12">
        <v>3.2</v>
      </c>
      <c r="K492" s="12">
        <f>I492-N492</f>
        <v>3.6135</v>
      </c>
      <c r="L492" s="12">
        <f>I492-P492</f>
        <v>3.1677525</v>
      </c>
      <c r="M492" s="11">
        <v>50</v>
      </c>
      <c r="N492" s="12">
        <f>M492*0.05403</f>
        <v>2.7015000000000002</v>
      </c>
      <c r="O492" s="11">
        <v>58.25</v>
      </c>
      <c r="P492" s="12">
        <f>O492*0.05403</f>
        <v>3.1472475</v>
      </c>
      <c r="Q492" s="11">
        <f>J492*1000/D492</f>
        <v>160</v>
      </c>
      <c r="R492" s="11">
        <f>K492*1000/D492</f>
        <v>180.675</v>
      </c>
      <c r="S492" s="11">
        <f>L492*1000/D492</f>
        <v>158.387625</v>
      </c>
      <c r="T492" s="75">
        <f>L492-J492</f>
        <v>-0.032247499999999985</v>
      </c>
      <c r="U492" s="75">
        <f>N492-P492</f>
        <v>-0.44574749999999996</v>
      </c>
      <c r="V492" s="123">
        <f>O492-M492</f>
        <v>8.25</v>
      </c>
    </row>
    <row r="493" spans="1:22" ht="12.75">
      <c r="A493" s="282"/>
      <c r="B493" s="62">
        <v>58</v>
      </c>
      <c r="C493" s="9" t="s">
        <v>98</v>
      </c>
      <c r="D493" s="10">
        <v>24</v>
      </c>
      <c r="E493" s="10">
        <v>1968</v>
      </c>
      <c r="F493" s="43">
        <v>1012.02</v>
      </c>
      <c r="G493" s="43">
        <v>1012.02</v>
      </c>
      <c r="H493" s="12">
        <v>5.718</v>
      </c>
      <c r="I493" s="12">
        <f>H493</f>
        <v>5.718</v>
      </c>
      <c r="J493" s="12">
        <v>3.84</v>
      </c>
      <c r="K493" s="12">
        <f>I493-N493</f>
        <v>4.342173</v>
      </c>
      <c r="L493" s="12">
        <f>I493-P493</f>
        <v>4.3218</v>
      </c>
      <c r="M493" s="11">
        <v>26.977</v>
      </c>
      <c r="N493" s="12">
        <f>M493*0.051</f>
        <v>1.375827</v>
      </c>
      <c r="O493" s="11">
        <v>26</v>
      </c>
      <c r="P493" s="12">
        <f>O493*0.0537</f>
        <v>1.3961999999999999</v>
      </c>
      <c r="Q493" s="11">
        <f>J493*1000/D493</f>
        <v>160</v>
      </c>
      <c r="R493" s="11">
        <f>K493*1000/D493</f>
        <v>180.92387499999998</v>
      </c>
      <c r="S493" s="11">
        <f>L493*1000/D493</f>
        <v>180.07499999999996</v>
      </c>
      <c r="T493" s="75">
        <f>L493-J493</f>
        <v>0.4817999999999998</v>
      </c>
      <c r="U493" s="75">
        <f>N493-P493</f>
        <v>-0.020372999999999974</v>
      </c>
      <c r="V493" s="123">
        <f>O493-M493</f>
        <v>-0.9770000000000003</v>
      </c>
    </row>
    <row r="494" spans="1:22" ht="12.75">
      <c r="A494" s="282"/>
      <c r="B494" s="62">
        <v>59</v>
      </c>
      <c r="C494" s="17" t="s">
        <v>64</v>
      </c>
      <c r="D494" s="10">
        <v>40</v>
      </c>
      <c r="E494" s="10">
        <v>1991</v>
      </c>
      <c r="F494" s="43">
        <v>2250</v>
      </c>
      <c r="G494" s="43">
        <v>2250</v>
      </c>
      <c r="H494" s="12">
        <v>11.271</v>
      </c>
      <c r="I494" s="12">
        <f>H494</f>
        <v>11.271</v>
      </c>
      <c r="J494" s="94">
        <v>5.9111199999999995</v>
      </c>
      <c r="K494" s="12">
        <f>I494-N494</f>
        <v>7.245000000000001</v>
      </c>
      <c r="L494" s="12">
        <f>I494-P494</f>
        <v>8.13072</v>
      </c>
      <c r="M494" s="98">
        <v>75</v>
      </c>
      <c r="N494" s="12">
        <f>M494*0.05368</f>
        <v>4.026</v>
      </c>
      <c r="O494" s="98">
        <v>58.5</v>
      </c>
      <c r="P494" s="12">
        <f>O494*0.05368</f>
        <v>3.1402799999999997</v>
      </c>
      <c r="Q494" s="11">
        <f>J494*1000/D494</f>
        <v>147.778</v>
      </c>
      <c r="R494" s="11">
        <f>K494*1000/D494</f>
        <v>181.12500000000003</v>
      </c>
      <c r="S494" s="11">
        <f>L494*1000/D494</f>
        <v>203.268</v>
      </c>
      <c r="T494" s="75">
        <f>L494-J494</f>
        <v>2.2196000000000007</v>
      </c>
      <c r="U494" s="75">
        <f>N494-P494</f>
        <v>0.8857200000000001</v>
      </c>
      <c r="V494" s="123">
        <f>O494-M494</f>
        <v>-16.5</v>
      </c>
    </row>
    <row r="495" spans="1:22" ht="12.75">
      <c r="A495" s="282"/>
      <c r="B495" s="62">
        <v>60</v>
      </c>
      <c r="C495" s="17" t="s">
        <v>54</v>
      </c>
      <c r="D495" s="10">
        <v>20</v>
      </c>
      <c r="E495" s="10">
        <v>1991</v>
      </c>
      <c r="F495" s="43">
        <v>1104</v>
      </c>
      <c r="G495" s="43">
        <v>1104</v>
      </c>
      <c r="H495" s="12">
        <v>6.258</v>
      </c>
      <c r="I495" s="12">
        <f>H495</f>
        <v>6.258</v>
      </c>
      <c r="J495" s="94">
        <v>3.2</v>
      </c>
      <c r="K495" s="12">
        <f>I495-N495</f>
        <v>3.6276800000000002</v>
      </c>
      <c r="L495" s="12">
        <f>I495-P495</f>
        <v>3.6024504</v>
      </c>
      <c r="M495" s="98">
        <v>49</v>
      </c>
      <c r="N495" s="12">
        <f>M495*0.05368</f>
        <v>2.6303199999999998</v>
      </c>
      <c r="O495" s="98">
        <v>49.47</v>
      </c>
      <c r="P495" s="12">
        <f>O495*0.05368</f>
        <v>2.6555496</v>
      </c>
      <c r="Q495" s="11">
        <f>J495*1000/D495</f>
        <v>160</v>
      </c>
      <c r="R495" s="11">
        <f>K495*1000/D495</f>
        <v>181.38400000000001</v>
      </c>
      <c r="S495" s="11">
        <f>L495*1000/D495</f>
        <v>180.12251999999998</v>
      </c>
      <c r="T495" s="75">
        <f>L495-J495</f>
        <v>0.40245039999999976</v>
      </c>
      <c r="U495" s="75">
        <f>N495-P495</f>
        <v>-0.025229600000000296</v>
      </c>
      <c r="V495" s="123">
        <f>O495-M495</f>
        <v>0.46999999999999886</v>
      </c>
    </row>
    <row r="496" spans="1:22" ht="12.75">
      <c r="A496" s="282"/>
      <c r="B496" s="62">
        <v>61</v>
      </c>
      <c r="C496" s="40" t="s">
        <v>400</v>
      </c>
      <c r="D496" s="41">
        <v>40</v>
      </c>
      <c r="E496" s="41">
        <v>1985</v>
      </c>
      <c r="F496" s="57">
        <v>2266.18</v>
      </c>
      <c r="G496" s="57">
        <v>2266.18</v>
      </c>
      <c r="H496" s="12">
        <v>11.742</v>
      </c>
      <c r="I496" s="12">
        <f>H496</f>
        <v>11.742</v>
      </c>
      <c r="J496" s="42">
        <v>6.4</v>
      </c>
      <c r="K496" s="12">
        <f>I496-N496</f>
        <v>7.262800000000001</v>
      </c>
      <c r="L496" s="12">
        <f>I496-P496</f>
        <v>7.766710000000002</v>
      </c>
      <c r="M496" s="11">
        <v>80</v>
      </c>
      <c r="N496" s="12">
        <f>M496*0.05599</f>
        <v>4.4792</v>
      </c>
      <c r="O496" s="11">
        <v>71</v>
      </c>
      <c r="P496" s="12">
        <f>O496*0.05599</f>
        <v>3.9752899999999998</v>
      </c>
      <c r="Q496" s="11">
        <f>J496*1000/D496</f>
        <v>160</v>
      </c>
      <c r="R496" s="11">
        <f>K496*1000/D496</f>
        <v>181.57000000000002</v>
      </c>
      <c r="S496" s="11">
        <f>L496*1000/D496</f>
        <v>194.16775000000004</v>
      </c>
      <c r="T496" s="75">
        <f>L496-J496</f>
        <v>1.3667100000000012</v>
      </c>
      <c r="U496" s="75">
        <f>N496-P496</f>
        <v>0.5039099999999999</v>
      </c>
      <c r="V496" s="123">
        <f>O496-M496</f>
        <v>-9</v>
      </c>
    </row>
    <row r="497" spans="1:22" ht="12.75">
      <c r="A497" s="282"/>
      <c r="B497" s="62">
        <v>62</v>
      </c>
      <c r="C497" s="9" t="s">
        <v>381</v>
      </c>
      <c r="D497" s="10">
        <v>50</v>
      </c>
      <c r="E497" s="10" t="s">
        <v>364</v>
      </c>
      <c r="F497" s="43"/>
      <c r="G497" s="43"/>
      <c r="H497" s="12">
        <v>10.6</v>
      </c>
      <c r="I497" s="12">
        <f>H497</f>
        <v>10.6</v>
      </c>
      <c r="J497" s="12">
        <v>7.12</v>
      </c>
      <c r="K497" s="12">
        <f>I497-N497</f>
        <v>9.079239999999999</v>
      </c>
      <c r="L497" s="12">
        <f>I497-P497</f>
        <v>8.9984824</v>
      </c>
      <c r="M497" s="11">
        <v>29</v>
      </c>
      <c r="N497" s="12">
        <f>M497*0.05244</f>
        <v>1.5207600000000001</v>
      </c>
      <c r="O497" s="11">
        <v>30.54</v>
      </c>
      <c r="P497" s="12">
        <f>O497*0.05244</f>
        <v>1.6015176</v>
      </c>
      <c r="Q497" s="11">
        <f>J497*1000/D497</f>
        <v>142.4</v>
      </c>
      <c r="R497" s="11">
        <f>K497*1000/D497</f>
        <v>181.58479999999997</v>
      </c>
      <c r="S497" s="11">
        <f>L497*1000/D497</f>
        <v>179.969648</v>
      </c>
      <c r="T497" s="75">
        <f>L497-J497</f>
        <v>1.8784824000000002</v>
      </c>
      <c r="U497" s="75">
        <f>N497-P497</f>
        <v>-0.08075759999999987</v>
      </c>
      <c r="V497" s="123">
        <f>O497-M497</f>
        <v>1.5399999999999991</v>
      </c>
    </row>
    <row r="498" spans="1:22" ht="12.75">
      <c r="A498" s="282"/>
      <c r="B498" s="62">
        <v>63</v>
      </c>
      <c r="C498" s="239" t="s">
        <v>339</v>
      </c>
      <c r="D498" s="264">
        <v>36</v>
      </c>
      <c r="E498" s="240">
        <v>1967</v>
      </c>
      <c r="F498" s="310">
        <v>1508.84</v>
      </c>
      <c r="G498" s="310">
        <v>1508.84</v>
      </c>
      <c r="H498" s="338">
        <v>9.295</v>
      </c>
      <c r="I498" s="242">
        <f>H498</f>
        <v>9.295</v>
      </c>
      <c r="J498" s="339">
        <v>5.76</v>
      </c>
      <c r="K498" s="242">
        <f>I498-N498</f>
        <v>6.541</v>
      </c>
      <c r="L498" s="242">
        <f>I498-P498</f>
        <v>6.5155</v>
      </c>
      <c r="M498" s="350">
        <v>54</v>
      </c>
      <c r="N498" s="242">
        <f>M498*0.051</f>
        <v>2.754</v>
      </c>
      <c r="O498" s="356">
        <v>54.5</v>
      </c>
      <c r="P498" s="242">
        <f>O498*0.051</f>
        <v>2.7794999999999996</v>
      </c>
      <c r="Q498" s="243">
        <f>J498*1000/D498</f>
        <v>160</v>
      </c>
      <c r="R498" s="243">
        <f>K498*1000/D498</f>
        <v>181.69444444444446</v>
      </c>
      <c r="S498" s="243">
        <f>L498*1000/D498</f>
        <v>180.98611111111111</v>
      </c>
      <c r="T498" s="241">
        <f>L498-J498</f>
        <v>0.7555000000000005</v>
      </c>
      <c r="U498" s="241">
        <f>N498-P498</f>
        <v>-0.025499999999999634</v>
      </c>
      <c r="V498" s="244">
        <f>O498-M498</f>
        <v>0.5</v>
      </c>
    </row>
    <row r="499" spans="1:22" ht="12.75">
      <c r="A499" s="282"/>
      <c r="B499" s="62">
        <v>64</v>
      </c>
      <c r="C499" s="17" t="s">
        <v>292</v>
      </c>
      <c r="D499" s="10">
        <v>45</v>
      </c>
      <c r="E499" s="10">
        <v>1979</v>
      </c>
      <c r="F499" s="43">
        <v>2179.1</v>
      </c>
      <c r="G499" s="43">
        <f>F499</f>
        <v>2179.1</v>
      </c>
      <c r="H499" s="12">
        <v>13.9</v>
      </c>
      <c r="I499" s="12">
        <f>H499</f>
        <v>13.9</v>
      </c>
      <c r="J499" s="12">
        <v>7.2</v>
      </c>
      <c r="K499" s="12">
        <f>I499-N499</f>
        <v>8.188</v>
      </c>
      <c r="L499" s="12">
        <f>I499-P499</f>
        <v>7.5189580000000005</v>
      </c>
      <c r="M499" s="11">
        <v>112</v>
      </c>
      <c r="N499" s="12">
        <f>M499*0.051</f>
        <v>5.712</v>
      </c>
      <c r="O499" s="11">
        <v>112.6</v>
      </c>
      <c r="P499" s="12">
        <f>O499*0.05667</f>
        <v>6.381042</v>
      </c>
      <c r="Q499" s="11">
        <f>J499*1000/D499</f>
        <v>160</v>
      </c>
      <c r="R499" s="11">
        <f>K499*1000/D499</f>
        <v>181.95555555555558</v>
      </c>
      <c r="S499" s="11">
        <f>L499*1000/D499</f>
        <v>167.08795555555557</v>
      </c>
      <c r="T499" s="75">
        <f>L499-J499</f>
        <v>0.3189580000000003</v>
      </c>
      <c r="U499" s="75">
        <f>N499-P499</f>
        <v>-0.6690420000000001</v>
      </c>
      <c r="V499" s="123">
        <f>1.11*O499-M499</f>
        <v>12.986000000000004</v>
      </c>
    </row>
    <row r="500" spans="1:22" ht="12.75">
      <c r="A500" s="282"/>
      <c r="B500" s="62">
        <v>65</v>
      </c>
      <c r="C500" s="40" t="s">
        <v>493</v>
      </c>
      <c r="D500" s="41">
        <v>37</v>
      </c>
      <c r="E500" s="41">
        <v>1990</v>
      </c>
      <c r="F500" s="57">
        <v>2246.74</v>
      </c>
      <c r="G500" s="57">
        <v>2246.74</v>
      </c>
      <c r="H500" s="12">
        <v>11.532</v>
      </c>
      <c r="I500" s="12">
        <v>11.532</v>
      </c>
      <c r="J500" s="42">
        <v>5.92</v>
      </c>
      <c r="K500" s="12">
        <f>I500-N500</f>
        <v>6.732900000000001</v>
      </c>
      <c r="L500" s="12">
        <f>I500-P500</f>
        <v>6.732900000000001</v>
      </c>
      <c r="M500" s="11">
        <v>94.1</v>
      </c>
      <c r="N500" s="12">
        <f>M500*0.051</f>
        <v>4.799099999999999</v>
      </c>
      <c r="O500" s="11">
        <v>94.1</v>
      </c>
      <c r="P500" s="12">
        <f>O500*0.051</f>
        <v>4.799099999999999</v>
      </c>
      <c r="Q500" s="11">
        <f>J500*1000/D500</f>
        <v>160</v>
      </c>
      <c r="R500" s="11">
        <f>K500*1000/D500</f>
        <v>181.97027027027028</v>
      </c>
      <c r="S500" s="11">
        <f>L500*1000/D500</f>
        <v>181.97027027027028</v>
      </c>
      <c r="T500" s="75">
        <f>L500-J500</f>
        <v>0.8129000000000008</v>
      </c>
      <c r="U500" s="75">
        <f>N500-P500</f>
        <v>0</v>
      </c>
      <c r="V500" s="123">
        <f>O500-M500</f>
        <v>0</v>
      </c>
    </row>
    <row r="501" spans="1:22" ht="12.75">
      <c r="A501" s="282"/>
      <c r="B501" s="62">
        <v>66</v>
      </c>
      <c r="C501" s="17" t="s">
        <v>428</v>
      </c>
      <c r="D501" s="10">
        <v>70</v>
      </c>
      <c r="E501" s="10">
        <v>1983</v>
      </c>
      <c r="F501" s="43">
        <v>3400.94</v>
      </c>
      <c r="G501" s="43">
        <v>3351.34</v>
      </c>
      <c r="H501" s="12">
        <v>18.358002</v>
      </c>
      <c r="I501" s="12">
        <f>H501</f>
        <v>18.358002</v>
      </c>
      <c r="J501" s="12">
        <v>10.656644</v>
      </c>
      <c r="K501" s="12">
        <f>I501-N501</f>
        <v>12.748002</v>
      </c>
      <c r="L501" s="12">
        <f>I501-P501</f>
        <v>14.001123</v>
      </c>
      <c r="M501" s="11">
        <v>110</v>
      </c>
      <c r="N501" s="12">
        <f>M501*0.051</f>
        <v>5.609999999999999</v>
      </c>
      <c r="O501" s="11">
        <v>85.429</v>
      </c>
      <c r="P501" s="12">
        <f>O501*0.051</f>
        <v>4.356879</v>
      </c>
      <c r="Q501" s="11">
        <f>J501*1000/D501</f>
        <v>152.23777142857142</v>
      </c>
      <c r="R501" s="11">
        <f>K501*1000/D501</f>
        <v>182.1143142857143</v>
      </c>
      <c r="S501" s="11">
        <f>L501*1000/D501</f>
        <v>200.01604285714285</v>
      </c>
      <c r="T501" s="75">
        <f>L501-J501</f>
        <v>3.3444789999999998</v>
      </c>
      <c r="U501" s="75">
        <f>N501-P501</f>
        <v>1.2531209999999993</v>
      </c>
      <c r="V501" s="123">
        <f>O501-M501</f>
        <v>-24.570999999999998</v>
      </c>
    </row>
    <row r="502" spans="1:22" ht="12.75">
      <c r="A502" s="282"/>
      <c r="B502" s="62">
        <v>67</v>
      </c>
      <c r="C502" s="17" t="s">
        <v>723</v>
      </c>
      <c r="D502" s="10">
        <v>40</v>
      </c>
      <c r="E502" s="10">
        <v>1985</v>
      </c>
      <c r="F502" s="43">
        <v>2161.15</v>
      </c>
      <c r="G502" s="43">
        <v>2161.15</v>
      </c>
      <c r="H502" s="12">
        <v>12.812</v>
      </c>
      <c r="I502" s="12">
        <f>H502</f>
        <v>12.812</v>
      </c>
      <c r="J502" s="12">
        <v>6.4</v>
      </c>
      <c r="K502" s="12">
        <f>I502-N502</f>
        <v>7.303999999999999</v>
      </c>
      <c r="L502" s="12">
        <f>I502-P502</f>
        <v>8.02675</v>
      </c>
      <c r="M502" s="11">
        <v>108</v>
      </c>
      <c r="N502" s="12">
        <f>M502*0.051</f>
        <v>5.508</v>
      </c>
      <c r="O502" s="11">
        <v>89.144</v>
      </c>
      <c r="P502" s="12">
        <v>4.78525</v>
      </c>
      <c r="Q502" s="11">
        <f>J502*1000/D502</f>
        <v>160</v>
      </c>
      <c r="R502" s="11">
        <f>K502*1000/D502</f>
        <v>182.59999999999997</v>
      </c>
      <c r="S502" s="11">
        <f>L502*1000/D502</f>
        <v>200.66875</v>
      </c>
      <c r="T502" s="75">
        <f>L502-J502</f>
        <v>1.6267499999999995</v>
      </c>
      <c r="U502" s="75">
        <f>N502-P502</f>
        <v>0.7227500000000004</v>
      </c>
      <c r="V502" s="123">
        <f>O502-M502</f>
        <v>-18.855999999999995</v>
      </c>
    </row>
    <row r="503" spans="1:22" ht="12.75">
      <c r="A503" s="282"/>
      <c r="B503" s="62">
        <v>68</v>
      </c>
      <c r="C503" s="17" t="s">
        <v>387</v>
      </c>
      <c r="D503" s="10">
        <v>13</v>
      </c>
      <c r="E503" s="10">
        <v>1993</v>
      </c>
      <c r="F503" s="43">
        <v>551</v>
      </c>
      <c r="G503" s="43">
        <v>551</v>
      </c>
      <c r="H503" s="12">
        <v>3.5</v>
      </c>
      <c r="I503" s="12">
        <v>3.5</v>
      </c>
      <c r="J503" s="12">
        <f>D503*0.16</f>
        <v>2.08</v>
      </c>
      <c r="K503" s="12">
        <f>I503-N503</f>
        <v>2.378</v>
      </c>
      <c r="L503" s="12">
        <f>I503-P503</f>
        <v>1.5110000000000001</v>
      </c>
      <c r="M503" s="11">
        <v>22</v>
      </c>
      <c r="N503" s="12">
        <f>M503*0.051</f>
        <v>1.1219999999999999</v>
      </c>
      <c r="O503" s="11">
        <v>39</v>
      </c>
      <c r="P503" s="12">
        <f>O503*0.051</f>
        <v>1.9889999999999999</v>
      </c>
      <c r="Q503" s="11">
        <f>J503*1000/D503</f>
        <v>160</v>
      </c>
      <c r="R503" s="11">
        <f>K503*1000/D503</f>
        <v>182.92307692307693</v>
      </c>
      <c r="S503" s="11">
        <f>L503*1000/D503</f>
        <v>116.23076923076925</v>
      </c>
      <c r="T503" s="75">
        <f>L503-J503</f>
        <v>-0.569</v>
      </c>
      <c r="U503" s="75">
        <f>N503-P503</f>
        <v>-0.867</v>
      </c>
      <c r="V503" s="123">
        <f>O503-M503</f>
        <v>17</v>
      </c>
    </row>
    <row r="504" spans="1:22" ht="12.75">
      <c r="A504" s="282"/>
      <c r="B504" s="62">
        <v>69</v>
      </c>
      <c r="C504" s="259" t="s">
        <v>173</v>
      </c>
      <c r="D504" s="248">
        <v>40</v>
      </c>
      <c r="E504" s="249" t="s">
        <v>147</v>
      </c>
      <c r="F504" s="314">
        <v>2216.96</v>
      </c>
      <c r="G504" s="314">
        <v>2216.96</v>
      </c>
      <c r="H504" s="340">
        <v>12.24</v>
      </c>
      <c r="I504" s="251">
        <f>H504</f>
        <v>12.24</v>
      </c>
      <c r="J504" s="251">
        <v>6.24</v>
      </c>
      <c r="K504" s="251">
        <f>I504-N504</f>
        <v>7.32123</v>
      </c>
      <c r="L504" s="251">
        <f>I504-P504</f>
        <v>8.1642966</v>
      </c>
      <c r="M504" s="290">
        <v>93</v>
      </c>
      <c r="N504" s="251">
        <f>M504*0.05289</f>
        <v>4.91877</v>
      </c>
      <c r="O504" s="290">
        <v>77.06</v>
      </c>
      <c r="P504" s="251">
        <f>O504*0.05289</f>
        <v>4.0757034</v>
      </c>
      <c r="Q504" s="252">
        <f>J504*1000/D504</f>
        <v>156</v>
      </c>
      <c r="R504" s="252">
        <f>K504*1000/D504</f>
        <v>183.03074999999998</v>
      </c>
      <c r="S504" s="252">
        <f>L504*1000/D504</f>
        <v>204.107415</v>
      </c>
      <c r="T504" s="250">
        <f>L504-J504</f>
        <v>1.9242966</v>
      </c>
      <c r="U504" s="250">
        <f>N504-P504</f>
        <v>0.8430666000000002</v>
      </c>
      <c r="V504" s="253">
        <f>O504-M504</f>
        <v>-15.939999999999998</v>
      </c>
    </row>
    <row r="505" spans="1:22" ht="12.75">
      <c r="A505" s="282"/>
      <c r="B505" s="62">
        <v>70</v>
      </c>
      <c r="C505" s="9" t="s">
        <v>494</v>
      </c>
      <c r="D505" s="10">
        <v>22</v>
      </c>
      <c r="E505" s="10">
        <v>1976</v>
      </c>
      <c r="F505" s="43">
        <v>1219.95</v>
      </c>
      <c r="G505" s="43">
        <v>1219.95</v>
      </c>
      <c r="H505" s="12">
        <v>6.478</v>
      </c>
      <c r="I505" s="12">
        <v>6.478</v>
      </c>
      <c r="J505" s="12">
        <v>3.52</v>
      </c>
      <c r="K505" s="12">
        <f>I505-N505</f>
        <v>4.029999999999999</v>
      </c>
      <c r="L505" s="12">
        <f>I505-P505</f>
        <v>4.029999999999999</v>
      </c>
      <c r="M505" s="11">
        <v>48</v>
      </c>
      <c r="N505" s="12">
        <f>M505*0.051</f>
        <v>2.448</v>
      </c>
      <c r="O505" s="13">
        <v>48</v>
      </c>
      <c r="P505" s="12">
        <f>O505*0.051</f>
        <v>2.448</v>
      </c>
      <c r="Q505" s="11">
        <f>J505*1000/D505</f>
        <v>160</v>
      </c>
      <c r="R505" s="11">
        <f>K505*1000/D505</f>
        <v>183.18181818181816</v>
      </c>
      <c r="S505" s="11">
        <f>L505*1000/D505</f>
        <v>183.18181818181816</v>
      </c>
      <c r="T505" s="75">
        <f>L505-J505</f>
        <v>0.5099999999999993</v>
      </c>
      <c r="U505" s="75">
        <f>N505-P505</f>
        <v>0</v>
      </c>
      <c r="V505" s="123">
        <f>O505-M505</f>
        <v>0</v>
      </c>
    </row>
    <row r="506" spans="1:22" ht="12.75">
      <c r="A506" s="282"/>
      <c r="B506" s="62">
        <v>71</v>
      </c>
      <c r="C506" s="51" t="s">
        <v>480</v>
      </c>
      <c r="D506" s="52">
        <v>32</v>
      </c>
      <c r="E506" s="52">
        <v>1978</v>
      </c>
      <c r="F506" s="312">
        <v>1987.02</v>
      </c>
      <c r="G506" s="312">
        <v>1987.02</v>
      </c>
      <c r="H506" s="12">
        <v>8.423</v>
      </c>
      <c r="I506" s="12">
        <f>H506</f>
        <v>8.423</v>
      </c>
      <c r="J506" s="12">
        <v>5.12</v>
      </c>
      <c r="K506" s="12">
        <f>I506-N506</f>
        <v>5.873</v>
      </c>
      <c r="L506" s="12">
        <f>I506-P506</f>
        <v>6.1599770000000005</v>
      </c>
      <c r="M506" s="11">
        <v>50</v>
      </c>
      <c r="N506" s="12">
        <f>M506*0.051</f>
        <v>2.55</v>
      </c>
      <c r="O506" s="11">
        <v>44.373</v>
      </c>
      <c r="P506" s="12">
        <f>O506*0.051</f>
        <v>2.2630229999999996</v>
      </c>
      <c r="Q506" s="11">
        <f>J506*1000/D506</f>
        <v>160</v>
      </c>
      <c r="R506" s="11">
        <f>K506*1000/D506</f>
        <v>183.53125</v>
      </c>
      <c r="S506" s="11">
        <f>L506*1000/D506</f>
        <v>192.49928125000002</v>
      </c>
      <c r="T506" s="75">
        <f>L506-J506</f>
        <v>1.0399770000000004</v>
      </c>
      <c r="U506" s="75">
        <f>N506-P506</f>
        <v>0.28697700000000026</v>
      </c>
      <c r="V506" s="123">
        <f>O506-M506</f>
        <v>-5.6270000000000024</v>
      </c>
    </row>
    <row r="507" spans="1:22" ht="12.75">
      <c r="A507" s="282"/>
      <c r="B507" s="62">
        <v>72</v>
      </c>
      <c r="C507" s="9" t="s">
        <v>495</v>
      </c>
      <c r="D507" s="10">
        <v>50</v>
      </c>
      <c r="E507" s="10">
        <v>1972</v>
      </c>
      <c r="F507" s="43">
        <v>2623.9</v>
      </c>
      <c r="G507" s="43">
        <v>2623.9</v>
      </c>
      <c r="H507" s="12">
        <v>13.465</v>
      </c>
      <c r="I507" s="12">
        <v>13.465</v>
      </c>
      <c r="J507" s="12">
        <v>8</v>
      </c>
      <c r="K507" s="12">
        <f>I507-N507</f>
        <v>9.181000000000001</v>
      </c>
      <c r="L507" s="12">
        <f>I507-P507</f>
        <v>9.181000000000001</v>
      </c>
      <c r="M507" s="11">
        <v>84</v>
      </c>
      <c r="N507" s="12">
        <f>M507*0.051</f>
        <v>4.284</v>
      </c>
      <c r="O507" s="11">
        <v>84</v>
      </c>
      <c r="P507" s="12">
        <f>O507*0.051</f>
        <v>4.284</v>
      </c>
      <c r="Q507" s="11">
        <f>J507*1000/D507</f>
        <v>160</v>
      </c>
      <c r="R507" s="11">
        <f>K507*1000/D507</f>
        <v>183.62000000000003</v>
      </c>
      <c r="S507" s="11">
        <f>L507*1000/D507</f>
        <v>183.62000000000003</v>
      </c>
      <c r="T507" s="75">
        <f>L507-J507</f>
        <v>1.181000000000001</v>
      </c>
      <c r="U507" s="75">
        <f>N507-P507</f>
        <v>0</v>
      </c>
      <c r="V507" s="123">
        <f>O507-M507</f>
        <v>0</v>
      </c>
    </row>
    <row r="508" spans="1:22" ht="12.75">
      <c r="A508" s="282"/>
      <c r="B508" s="62">
        <v>73</v>
      </c>
      <c r="C508" s="9" t="s">
        <v>605</v>
      </c>
      <c r="D508" s="10">
        <v>54</v>
      </c>
      <c r="E508" s="10">
        <v>1983</v>
      </c>
      <c r="F508" s="43">
        <v>3546.91</v>
      </c>
      <c r="G508" s="43">
        <v>3546.91</v>
      </c>
      <c r="H508" s="12">
        <v>16.866</v>
      </c>
      <c r="I508" s="342">
        <v>16.866</v>
      </c>
      <c r="J508" s="12">
        <v>8.64</v>
      </c>
      <c r="K508" s="12">
        <v>9.93</v>
      </c>
      <c r="L508" s="12">
        <v>10.3329</v>
      </c>
      <c r="M508" s="11">
        <v>136</v>
      </c>
      <c r="N508" s="12">
        <v>6.936</v>
      </c>
      <c r="O508" s="11">
        <v>128.1</v>
      </c>
      <c r="P508" s="12">
        <f>O508*0.051</f>
        <v>6.533099999999999</v>
      </c>
      <c r="Q508" s="11">
        <f>J508*1000/D508</f>
        <v>160</v>
      </c>
      <c r="R508" s="11">
        <f>K508*1000/D508</f>
        <v>183.88888888888889</v>
      </c>
      <c r="S508" s="11">
        <f>L508*1000/D508</f>
        <v>191.35</v>
      </c>
      <c r="T508" s="75">
        <f>L508-J508</f>
        <v>1.6928999999999998</v>
      </c>
      <c r="U508" s="75">
        <f>N508-P508</f>
        <v>0.4029000000000007</v>
      </c>
      <c r="V508" s="123">
        <f>O508-M508</f>
        <v>-7.900000000000006</v>
      </c>
    </row>
    <row r="509" spans="1:22" ht="12.75">
      <c r="A509" s="282"/>
      <c r="B509" s="62">
        <v>74</v>
      </c>
      <c r="C509" s="17" t="s">
        <v>196</v>
      </c>
      <c r="D509" s="10">
        <v>85</v>
      </c>
      <c r="E509" s="10">
        <v>1970</v>
      </c>
      <c r="F509" s="43">
        <v>3839.76</v>
      </c>
      <c r="G509" s="315">
        <v>3839.76</v>
      </c>
      <c r="H509" s="12">
        <v>23.4</v>
      </c>
      <c r="I509" s="12">
        <v>23.4</v>
      </c>
      <c r="J509" s="12">
        <v>13.6</v>
      </c>
      <c r="K509" s="12">
        <f>I509-N509</f>
        <v>15.633999999999999</v>
      </c>
      <c r="L509" s="12">
        <f>I509-P509</f>
        <v>16.2004</v>
      </c>
      <c r="M509" s="11">
        <v>137</v>
      </c>
      <c r="N509" s="12">
        <v>7.766</v>
      </c>
      <c r="O509" s="11">
        <v>127</v>
      </c>
      <c r="P509" s="12">
        <v>7.1996</v>
      </c>
      <c r="Q509" s="11">
        <f>0.16*1000</f>
        <v>160</v>
      </c>
      <c r="R509" s="11">
        <f>K509/D509*1000</f>
        <v>183.92941176470586</v>
      </c>
      <c r="S509" s="11">
        <f>L509/D509*1000</f>
        <v>190.5929411764706</v>
      </c>
      <c r="T509" s="75">
        <f>L509-J509</f>
        <v>2.6003999999999987</v>
      </c>
      <c r="U509" s="75">
        <f>N509-P509</f>
        <v>0.5663999999999998</v>
      </c>
      <c r="V509" s="123">
        <f>O509-M509</f>
        <v>-10</v>
      </c>
    </row>
    <row r="510" spans="1:22" ht="12.75">
      <c r="A510" s="282"/>
      <c r="B510" s="62">
        <v>75</v>
      </c>
      <c r="C510" s="17" t="s">
        <v>196</v>
      </c>
      <c r="D510" s="10">
        <v>85</v>
      </c>
      <c r="E510" s="10">
        <v>1970</v>
      </c>
      <c r="F510" s="43">
        <v>3839.76</v>
      </c>
      <c r="G510" s="315">
        <v>3839.76</v>
      </c>
      <c r="H510" s="12">
        <v>23.4</v>
      </c>
      <c r="I510" s="12">
        <v>23.4</v>
      </c>
      <c r="J510" s="12">
        <v>13.6</v>
      </c>
      <c r="K510" s="12">
        <f>I510-N510</f>
        <v>15.633999999999999</v>
      </c>
      <c r="L510" s="12">
        <f>I510-P510</f>
        <v>16.2004</v>
      </c>
      <c r="M510" s="11">
        <v>137</v>
      </c>
      <c r="N510" s="12">
        <v>7.766</v>
      </c>
      <c r="O510" s="11">
        <v>127</v>
      </c>
      <c r="P510" s="12">
        <v>7.1996</v>
      </c>
      <c r="Q510" s="11">
        <f>0.16*1000</f>
        <v>160</v>
      </c>
      <c r="R510" s="11">
        <f>K510/D510*1000</f>
        <v>183.92941176470586</v>
      </c>
      <c r="S510" s="11">
        <f>L510/D510*1000</f>
        <v>190.5929411764706</v>
      </c>
      <c r="T510" s="75">
        <f>L510-J510</f>
        <v>2.6003999999999987</v>
      </c>
      <c r="U510" s="75">
        <f>N510-P510</f>
        <v>0.5663999999999998</v>
      </c>
      <c r="V510" s="123">
        <f>O510-M510</f>
        <v>-10</v>
      </c>
    </row>
    <row r="511" spans="1:22" ht="12.75">
      <c r="A511" s="282"/>
      <c r="B511" s="62">
        <v>76</v>
      </c>
      <c r="C511" s="9" t="s">
        <v>94</v>
      </c>
      <c r="D511" s="10">
        <v>14</v>
      </c>
      <c r="E511" s="10">
        <v>1977</v>
      </c>
      <c r="F511" s="43">
        <v>713.48</v>
      </c>
      <c r="G511" s="43">
        <v>713.48</v>
      </c>
      <c r="H511" s="12">
        <v>4.11</v>
      </c>
      <c r="I511" s="12">
        <f>H511</f>
        <v>4.11</v>
      </c>
      <c r="J511" s="12">
        <v>1.97</v>
      </c>
      <c r="K511" s="12">
        <f>I511-N511</f>
        <v>2.5800000000000005</v>
      </c>
      <c r="L511" s="12">
        <f>I511-P511</f>
        <v>2.4453000000000005</v>
      </c>
      <c r="M511" s="11">
        <v>30</v>
      </c>
      <c r="N511" s="12">
        <f>M511*0.051</f>
        <v>1.5299999999999998</v>
      </c>
      <c r="O511" s="11">
        <v>31</v>
      </c>
      <c r="P511" s="12">
        <f>O511*0.0537</f>
        <v>1.6646999999999998</v>
      </c>
      <c r="Q511" s="11">
        <f>J511*1000/D511</f>
        <v>140.71428571428572</v>
      </c>
      <c r="R511" s="11">
        <f>K511*1000/D511</f>
        <v>184.2857142857143</v>
      </c>
      <c r="S511" s="11">
        <f>L511*1000/D511</f>
        <v>174.66428571428577</v>
      </c>
      <c r="T511" s="75">
        <f>L511-J511</f>
        <v>0.4753000000000005</v>
      </c>
      <c r="U511" s="75">
        <f>N511-P511</f>
        <v>-0.13470000000000004</v>
      </c>
      <c r="V511" s="123">
        <f>O511-M511</f>
        <v>1</v>
      </c>
    </row>
    <row r="512" spans="1:22" ht="12.75">
      <c r="A512" s="282"/>
      <c r="B512" s="62">
        <v>77</v>
      </c>
      <c r="C512" s="17" t="s">
        <v>244</v>
      </c>
      <c r="D512" s="10">
        <v>20</v>
      </c>
      <c r="E512" s="10">
        <v>1991</v>
      </c>
      <c r="F512" s="43">
        <v>1099</v>
      </c>
      <c r="G512" s="43">
        <v>1099</v>
      </c>
      <c r="H512" s="12">
        <v>6.1449</v>
      </c>
      <c r="I512" s="12">
        <f>H512</f>
        <v>6.1449</v>
      </c>
      <c r="J512" s="94">
        <v>2.8324000000000003</v>
      </c>
      <c r="K512" s="12">
        <f>I512-N512</f>
        <v>3.6969</v>
      </c>
      <c r="L512" s="12">
        <f>I512-P512</f>
        <v>3.6153</v>
      </c>
      <c r="M512" s="98">
        <v>48</v>
      </c>
      <c r="N512" s="12">
        <f>M512*0.051</f>
        <v>2.448</v>
      </c>
      <c r="O512" s="98">
        <v>49.6</v>
      </c>
      <c r="P512" s="12">
        <f>O512*0.051</f>
        <v>2.5296</v>
      </c>
      <c r="Q512" s="11">
        <f>J512*1000/D512</f>
        <v>141.62</v>
      </c>
      <c r="R512" s="11">
        <f>K512*1000/D512</f>
        <v>184.84499999999997</v>
      </c>
      <c r="S512" s="11">
        <f>L512*1000/D512</f>
        <v>180.76500000000001</v>
      </c>
      <c r="T512" s="75">
        <f>L512-J512</f>
        <v>0.7828999999999997</v>
      </c>
      <c r="U512" s="75">
        <f>N512-P512</f>
        <v>-0.0815999999999999</v>
      </c>
      <c r="V512" s="123">
        <f>O512-M512</f>
        <v>1.6000000000000014</v>
      </c>
    </row>
    <row r="513" spans="1:22" ht="12.75">
      <c r="A513" s="282"/>
      <c r="B513" s="62">
        <v>78</v>
      </c>
      <c r="C513" s="17" t="s">
        <v>718</v>
      </c>
      <c r="D513" s="10">
        <v>38</v>
      </c>
      <c r="E513" s="10" t="s">
        <v>147</v>
      </c>
      <c r="F513" s="43">
        <v>2277.52</v>
      </c>
      <c r="G513" s="43">
        <v>2277.52</v>
      </c>
      <c r="H513" s="12">
        <v>10.803</v>
      </c>
      <c r="I513" s="12">
        <f>H513</f>
        <v>10.803</v>
      </c>
      <c r="J513" s="12">
        <v>5.516663</v>
      </c>
      <c r="K513" s="12">
        <f>I513-N513</f>
        <v>7.029000000000002</v>
      </c>
      <c r="L513" s="12">
        <f>I513-P513</f>
        <v>7.004442000000001</v>
      </c>
      <c r="M513" s="11">
        <v>74</v>
      </c>
      <c r="N513" s="12">
        <f>M513*0.051</f>
        <v>3.7739999999999996</v>
      </c>
      <c r="O513" s="11">
        <v>70.763</v>
      </c>
      <c r="P513" s="12">
        <v>3.798558</v>
      </c>
      <c r="Q513" s="11">
        <f>J513*1000/D513</f>
        <v>145.17534210526318</v>
      </c>
      <c r="R513" s="11">
        <f>K513*1000/D513</f>
        <v>184.97368421052636</v>
      </c>
      <c r="S513" s="11">
        <f>L513*1000/D513</f>
        <v>184.3274210526316</v>
      </c>
      <c r="T513" s="75">
        <f>L513-J513</f>
        <v>1.4877790000000006</v>
      </c>
      <c r="U513" s="75">
        <f>N513-P513</f>
        <v>-0.024558000000000302</v>
      </c>
      <c r="V513" s="123">
        <f>O513-M513</f>
        <v>-3.2369999999999948</v>
      </c>
    </row>
    <row r="514" spans="1:22" ht="12.75">
      <c r="A514" s="282"/>
      <c r="B514" s="62">
        <v>79</v>
      </c>
      <c r="C514" s="9" t="s">
        <v>496</v>
      </c>
      <c r="D514" s="10">
        <v>37</v>
      </c>
      <c r="E514" s="10">
        <v>1987</v>
      </c>
      <c r="F514" s="43">
        <v>2252.14</v>
      </c>
      <c r="G514" s="43">
        <v>2252.14</v>
      </c>
      <c r="H514" s="12">
        <v>9.928</v>
      </c>
      <c r="I514" s="12">
        <v>9.928</v>
      </c>
      <c r="J514" s="12">
        <v>5.92</v>
      </c>
      <c r="K514" s="12">
        <f>I514-N514</f>
        <v>6.8489260000000005</v>
      </c>
      <c r="L514" s="12">
        <f>I514-P514</f>
        <v>6.8489260000000005</v>
      </c>
      <c r="M514" s="11">
        <v>60.374</v>
      </c>
      <c r="N514" s="12">
        <f>M514*0.051</f>
        <v>3.079074</v>
      </c>
      <c r="O514" s="11">
        <v>60.374</v>
      </c>
      <c r="P514" s="12">
        <f>O514*0.051</f>
        <v>3.079074</v>
      </c>
      <c r="Q514" s="11">
        <f>J514*1000/D514</f>
        <v>160</v>
      </c>
      <c r="R514" s="11">
        <f>K514*1000/D514</f>
        <v>185.10610810810812</v>
      </c>
      <c r="S514" s="11">
        <f>L514*1000/D514</f>
        <v>185.10610810810812</v>
      </c>
      <c r="T514" s="75">
        <f>L514-J514</f>
        <v>0.9289260000000006</v>
      </c>
      <c r="U514" s="75">
        <f>N514-P514</f>
        <v>0</v>
      </c>
      <c r="V514" s="123">
        <f>O514-M514</f>
        <v>0</v>
      </c>
    </row>
    <row r="515" spans="1:22" ht="12.75">
      <c r="A515" s="282"/>
      <c r="B515" s="62">
        <v>80</v>
      </c>
      <c r="C515" s="9" t="s">
        <v>101</v>
      </c>
      <c r="D515" s="10">
        <v>21</v>
      </c>
      <c r="E515" s="10">
        <v>1968</v>
      </c>
      <c r="F515" s="43">
        <v>954.02</v>
      </c>
      <c r="G515" s="43">
        <v>954.02</v>
      </c>
      <c r="H515" s="12">
        <v>4.583</v>
      </c>
      <c r="I515" s="12">
        <f>H515</f>
        <v>4.583</v>
      </c>
      <c r="J515" s="12">
        <v>2.88</v>
      </c>
      <c r="K515" s="12">
        <f>I515-N515</f>
        <v>3.8916950000000003</v>
      </c>
      <c r="L515" s="12">
        <f>I515-P515</f>
        <v>3.1868000000000003</v>
      </c>
      <c r="M515" s="11">
        <v>13.555</v>
      </c>
      <c r="N515" s="12">
        <f>M515*0.051</f>
        <v>0.691305</v>
      </c>
      <c r="O515" s="11">
        <v>26</v>
      </c>
      <c r="P515" s="12">
        <f>O515*0.0537</f>
        <v>1.3961999999999999</v>
      </c>
      <c r="Q515" s="11">
        <f>J515*1000/D515</f>
        <v>137.14285714285714</v>
      </c>
      <c r="R515" s="11">
        <f>K515*1000/D515</f>
        <v>185.31880952380953</v>
      </c>
      <c r="S515" s="11">
        <f>L515*1000/D515</f>
        <v>151.75238095238097</v>
      </c>
      <c r="T515" s="75">
        <f>L515-J515</f>
        <v>0.3068000000000004</v>
      </c>
      <c r="U515" s="75">
        <f>N515-P515</f>
        <v>-0.7048949999999999</v>
      </c>
      <c r="V515" s="123">
        <f>O515-M515</f>
        <v>12.445</v>
      </c>
    </row>
    <row r="516" spans="1:22" ht="12.75">
      <c r="A516" s="282"/>
      <c r="B516" s="62">
        <v>81</v>
      </c>
      <c r="C516" s="258" t="s">
        <v>165</v>
      </c>
      <c r="D516" s="248">
        <v>20</v>
      </c>
      <c r="E516" s="249" t="s">
        <v>147</v>
      </c>
      <c r="F516" s="313">
        <v>1238.92</v>
      </c>
      <c r="G516" s="313">
        <v>1238.92</v>
      </c>
      <c r="H516" s="340">
        <v>5.51</v>
      </c>
      <c r="I516" s="251">
        <f>H516</f>
        <v>5.51</v>
      </c>
      <c r="J516" s="251">
        <v>3.2</v>
      </c>
      <c r="K516" s="251">
        <f>I516-N516</f>
        <v>3.71174</v>
      </c>
      <c r="L516" s="251">
        <f>I516-P516</f>
        <v>3.4911887</v>
      </c>
      <c r="M516" s="290">
        <v>34</v>
      </c>
      <c r="N516" s="251">
        <f>M516*0.05289</f>
        <v>1.79826</v>
      </c>
      <c r="O516" s="290">
        <v>38.17</v>
      </c>
      <c r="P516" s="251">
        <f>O516*0.05289</f>
        <v>2.0188113</v>
      </c>
      <c r="Q516" s="252">
        <f>J516*1000/D516</f>
        <v>160</v>
      </c>
      <c r="R516" s="252">
        <f>K516*1000/D516</f>
        <v>185.587</v>
      </c>
      <c r="S516" s="252">
        <f>L516*1000/D516</f>
        <v>174.55943499999998</v>
      </c>
      <c r="T516" s="250">
        <f>L516-J516</f>
        <v>0.29118869999999974</v>
      </c>
      <c r="U516" s="250">
        <f>N516-P516</f>
        <v>-0.2205512999999999</v>
      </c>
      <c r="V516" s="253">
        <f>O516-M516</f>
        <v>4.170000000000002</v>
      </c>
    </row>
    <row r="517" spans="1:22" ht="12.75">
      <c r="A517" s="282"/>
      <c r="B517" s="62">
        <v>82</v>
      </c>
      <c r="C517" s="40" t="s">
        <v>85</v>
      </c>
      <c r="D517" s="41">
        <v>20</v>
      </c>
      <c r="E517" s="41">
        <v>1971</v>
      </c>
      <c r="F517" s="57">
        <v>968.82</v>
      </c>
      <c r="G517" s="57">
        <v>968.82</v>
      </c>
      <c r="H517" s="12">
        <v>5.13</v>
      </c>
      <c r="I517" s="12">
        <f>H517</f>
        <v>5.13</v>
      </c>
      <c r="J517" s="12">
        <v>3.2</v>
      </c>
      <c r="K517" s="12">
        <f>I517-N517</f>
        <v>3.73311</v>
      </c>
      <c r="L517" s="12">
        <f>I517-P517</f>
        <v>3.420192</v>
      </c>
      <c r="M517" s="11">
        <v>27.39</v>
      </c>
      <c r="N517" s="12">
        <f>M517*0.051</f>
        <v>1.39689</v>
      </c>
      <c r="O517" s="11">
        <v>31.84</v>
      </c>
      <c r="P517" s="12">
        <f>O517*0.0537</f>
        <v>1.709808</v>
      </c>
      <c r="Q517" s="11">
        <f>J517*1000/D517</f>
        <v>160</v>
      </c>
      <c r="R517" s="11">
        <f>K517*1000/D517</f>
        <v>186.65550000000002</v>
      </c>
      <c r="S517" s="11">
        <f>L517*1000/D517</f>
        <v>171.0096</v>
      </c>
      <c r="T517" s="75">
        <f>L517-J517</f>
        <v>0.22019199999999994</v>
      </c>
      <c r="U517" s="75">
        <f>N517-P517</f>
        <v>-0.31291800000000003</v>
      </c>
      <c r="V517" s="123">
        <f>O517-M517</f>
        <v>4.449999999999999</v>
      </c>
    </row>
    <row r="518" spans="1:22" ht="12.75">
      <c r="A518" s="282"/>
      <c r="B518" s="62">
        <v>83</v>
      </c>
      <c r="C518" s="9" t="s">
        <v>497</v>
      </c>
      <c r="D518" s="10">
        <v>21</v>
      </c>
      <c r="E518" s="10">
        <v>1991</v>
      </c>
      <c r="F518" s="43">
        <v>1191.82</v>
      </c>
      <c r="G518" s="43">
        <v>1126.05</v>
      </c>
      <c r="H518" s="12">
        <v>5.888</v>
      </c>
      <c r="I518" s="12">
        <v>5.888</v>
      </c>
      <c r="J518" s="12">
        <v>3.36</v>
      </c>
      <c r="K518" s="12">
        <f>I518-N518</f>
        <v>3.9448999999999996</v>
      </c>
      <c r="L518" s="12">
        <f>I518-P518</f>
        <v>3.9448999999999996</v>
      </c>
      <c r="M518" s="11">
        <v>38.1</v>
      </c>
      <c r="N518" s="12">
        <f>M518*0.051</f>
        <v>1.9431</v>
      </c>
      <c r="O518" s="11">
        <v>38.1</v>
      </c>
      <c r="P518" s="12">
        <f>O518*0.051</f>
        <v>1.9431</v>
      </c>
      <c r="Q518" s="11">
        <f>J518*1000/D518</f>
        <v>160</v>
      </c>
      <c r="R518" s="11">
        <f>K518*1000/D518</f>
        <v>187.85238095238094</v>
      </c>
      <c r="S518" s="11">
        <f>L518*1000/D518</f>
        <v>187.85238095238094</v>
      </c>
      <c r="T518" s="75">
        <f>L518-J518</f>
        <v>0.5848999999999998</v>
      </c>
      <c r="U518" s="75">
        <f>N518-P518</f>
        <v>0</v>
      </c>
      <c r="V518" s="123">
        <f>O518-M518</f>
        <v>0</v>
      </c>
    </row>
    <row r="519" spans="1:22" ht="12.75">
      <c r="A519" s="282"/>
      <c r="B519" s="62">
        <v>84</v>
      </c>
      <c r="C519" s="17" t="s">
        <v>427</v>
      </c>
      <c r="D519" s="10">
        <v>81</v>
      </c>
      <c r="E519" s="10">
        <v>1994</v>
      </c>
      <c r="F519" s="43">
        <v>5004.66</v>
      </c>
      <c r="G519" s="43">
        <v>5004.66</v>
      </c>
      <c r="H519" s="12">
        <v>21.479961</v>
      </c>
      <c r="I519" s="12">
        <f>H519</f>
        <v>21.479961</v>
      </c>
      <c r="J519" s="12">
        <v>12.294018</v>
      </c>
      <c r="K519" s="12">
        <f>I519-N519</f>
        <v>15.220628999999999</v>
      </c>
      <c r="L519" s="12">
        <f>I519-P519</f>
        <v>15.220628999999999</v>
      </c>
      <c r="M519" s="11">
        <v>122.732</v>
      </c>
      <c r="N519" s="12">
        <f>M519*0.051</f>
        <v>6.259332</v>
      </c>
      <c r="O519" s="11">
        <v>122.732</v>
      </c>
      <c r="P519" s="12">
        <f>O519*0.051</f>
        <v>6.259332</v>
      </c>
      <c r="Q519" s="11">
        <f>J519*1000/D519</f>
        <v>151.778</v>
      </c>
      <c r="R519" s="11">
        <f>K519*1000/D519</f>
        <v>187.909</v>
      </c>
      <c r="S519" s="11">
        <f>L519*1000/D519</f>
        <v>187.909</v>
      </c>
      <c r="T519" s="75">
        <f>L519-J519</f>
        <v>2.9266109999999994</v>
      </c>
      <c r="U519" s="75">
        <f>N519-P519</f>
        <v>0</v>
      </c>
      <c r="V519" s="123">
        <f>O519-M519</f>
        <v>0</v>
      </c>
    </row>
    <row r="520" spans="1:22" ht="12.75">
      <c r="A520" s="282"/>
      <c r="B520" s="62">
        <v>85</v>
      </c>
      <c r="C520" s="51" t="s">
        <v>477</v>
      </c>
      <c r="D520" s="52">
        <v>36</v>
      </c>
      <c r="E520" s="52">
        <v>1972</v>
      </c>
      <c r="F520" s="312">
        <v>1516.82</v>
      </c>
      <c r="G520" s="312">
        <v>1461.52</v>
      </c>
      <c r="H520" s="12">
        <v>9.43</v>
      </c>
      <c r="I520" s="12">
        <f>H520</f>
        <v>9.43</v>
      </c>
      <c r="J520" s="42">
        <v>5.76</v>
      </c>
      <c r="K520" s="12">
        <f>I520-N520</f>
        <v>6.7780000000000005</v>
      </c>
      <c r="L520" s="12">
        <f>I520-P520</f>
        <v>7.133368</v>
      </c>
      <c r="M520" s="11">
        <v>52</v>
      </c>
      <c r="N520" s="12">
        <f>M520*0.051</f>
        <v>2.6519999999999997</v>
      </c>
      <c r="O520" s="11">
        <v>45.032</v>
      </c>
      <c r="P520" s="12">
        <f>O520*0.051</f>
        <v>2.296632</v>
      </c>
      <c r="Q520" s="11">
        <f>J520*1000/D520</f>
        <v>160</v>
      </c>
      <c r="R520" s="11">
        <f>K520*1000/D520</f>
        <v>188.2777777777778</v>
      </c>
      <c r="S520" s="11">
        <f>L520*1000/D520</f>
        <v>198.1491111111111</v>
      </c>
      <c r="T520" s="75">
        <f>L520-J520</f>
        <v>1.3733680000000001</v>
      </c>
      <c r="U520" s="75">
        <f>N520-P520</f>
        <v>0.3553679999999999</v>
      </c>
      <c r="V520" s="123">
        <f>O520-M520</f>
        <v>-6.9680000000000035</v>
      </c>
    </row>
    <row r="521" spans="1:22" ht="12.75">
      <c r="A521" s="282"/>
      <c r="B521" s="62">
        <v>86</v>
      </c>
      <c r="C521" s="40" t="s">
        <v>353</v>
      </c>
      <c r="D521" s="10">
        <v>50</v>
      </c>
      <c r="E521" s="10" t="s">
        <v>147</v>
      </c>
      <c r="F521" s="43">
        <v>2547.77</v>
      </c>
      <c r="G521" s="57">
        <f>F521</f>
        <v>2547.77</v>
      </c>
      <c r="H521" s="12">
        <v>13.631</v>
      </c>
      <c r="I521" s="12">
        <f>H521</f>
        <v>13.631</v>
      </c>
      <c r="J521" s="12">
        <v>8</v>
      </c>
      <c r="K521" s="12">
        <f>I521-N521</f>
        <v>9.41666</v>
      </c>
      <c r="L521" s="12">
        <f>I521-P521</f>
        <v>9.119495</v>
      </c>
      <c r="M521" s="11">
        <v>78</v>
      </c>
      <c r="N521" s="12">
        <f>M521*0.05403</f>
        <v>4.21434</v>
      </c>
      <c r="O521" s="11">
        <v>83.5</v>
      </c>
      <c r="P521" s="12">
        <f>O521*0.05403</f>
        <v>4.5115050000000005</v>
      </c>
      <c r="Q521" s="11">
        <f>J521*1000/D521</f>
        <v>160</v>
      </c>
      <c r="R521" s="11">
        <f>K521*1000/D521</f>
        <v>188.3332</v>
      </c>
      <c r="S521" s="11">
        <f>L521*1000/D521</f>
        <v>182.3899</v>
      </c>
      <c r="T521" s="75">
        <f>L521-J521</f>
        <v>1.1194950000000006</v>
      </c>
      <c r="U521" s="75">
        <f>N521-P521</f>
        <v>-0.29716500000000057</v>
      </c>
      <c r="V521" s="123">
        <f>O521-M521</f>
        <v>5.5</v>
      </c>
    </row>
    <row r="522" spans="1:22" ht="12.75">
      <c r="A522" s="282"/>
      <c r="B522" s="62">
        <v>87</v>
      </c>
      <c r="C522" s="9" t="s">
        <v>383</v>
      </c>
      <c r="D522" s="10">
        <v>20</v>
      </c>
      <c r="E522" s="10" t="s">
        <v>364</v>
      </c>
      <c r="F522" s="43"/>
      <c r="G522" s="43"/>
      <c r="H522" s="12">
        <v>5.501</v>
      </c>
      <c r="I522" s="12">
        <f>H522</f>
        <v>5.501</v>
      </c>
      <c r="J522" s="12">
        <v>2.88</v>
      </c>
      <c r="K522" s="12">
        <f>I522-N522</f>
        <v>3.77048</v>
      </c>
      <c r="L522" s="12">
        <f>I522-P522</f>
        <v>4.011704</v>
      </c>
      <c r="M522" s="11">
        <v>33</v>
      </c>
      <c r="N522" s="12">
        <f>M522*0.05244</f>
        <v>1.73052</v>
      </c>
      <c r="O522" s="11">
        <v>28.4</v>
      </c>
      <c r="P522" s="12">
        <f>O522*0.05244</f>
        <v>1.489296</v>
      </c>
      <c r="Q522" s="11">
        <f>J522*1000/D522</f>
        <v>144</v>
      </c>
      <c r="R522" s="11">
        <f>K522*1000/D522</f>
        <v>188.524</v>
      </c>
      <c r="S522" s="11">
        <f>L522*1000/D522</f>
        <v>200.5852</v>
      </c>
      <c r="T522" s="75">
        <f>L522-J522</f>
        <v>1.131704</v>
      </c>
      <c r="U522" s="75">
        <f>N522-P522</f>
        <v>0.2412240000000001</v>
      </c>
      <c r="V522" s="123">
        <f>O522-M522</f>
        <v>-4.600000000000001</v>
      </c>
    </row>
    <row r="523" spans="1:22" ht="12.75">
      <c r="A523" s="282"/>
      <c r="B523" s="62">
        <v>88</v>
      </c>
      <c r="C523" s="51" t="s">
        <v>136</v>
      </c>
      <c r="D523" s="10">
        <v>5</v>
      </c>
      <c r="E523" s="52">
        <v>1947</v>
      </c>
      <c r="F523" s="43">
        <v>256.84</v>
      </c>
      <c r="G523" s="43">
        <v>224.01</v>
      </c>
      <c r="H523" s="12">
        <v>1.658</v>
      </c>
      <c r="I523" s="12">
        <f>H523</f>
        <v>1.658</v>
      </c>
      <c r="J523" s="12">
        <v>0.536</v>
      </c>
      <c r="K523" s="12">
        <f>I523-N523</f>
        <v>0.944</v>
      </c>
      <c r="L523" s="12">
        <f>I523-P523</f>
        <v>0.536</v>
      </c>
      <c r="M523" s="11">
        <v>14</v>
      </c>
      <c r="N523" s="12">
        <f>M523*0.051</f>
        <v>0.714</v>
      </c>
      <c r="O523" s="11">
        <v>22</v>
      </c>
      <c r="P523" s="12">
        <f>O523*0.051</f>
        <v>1.1219999999999999</v>
      </c>
      <c r="Q523" s="11">
        <f>J523*1000/D523</f>
        <v>107.2</v>
      </c>
      <c r="R523" s="11">
        <f>K523*1000/D523</f>
        <v>188.8</v>
      </c>
      <c r="S523" s="11">
        <f>L523*1000/D523</f>
        <v>107.2</v>
      </c>
      <c r="T523" s="75">
        <f>L523-J523</f>
        <v>0</v>
      </c>
      <c r="U523" s="75">
        <f>N523-P523</f>
        <v>-0.4079999999999999</v>
      </c>
      <c r="V523" s="123">
        <f>O523-M523</f>
        <v>8</v>
      </c>
    </row>
    <row r="524" spans="1:22" ht="12.75">
      <c r="A524" s="282"/>
      <c r="B524" s="62">
        <v>89</v>
      </c>
      <c r="C524" s="9" t="s">
        <v>647</v>
      </c>
      <c r="D524" s="10">
        <v>22</v>
      </c>
      <c r="E524" s="10" t="s">
        <v>147</v>
      </c>
      <c r="F524" s="43">
        <v>1224.38</v>
      </c>
      <c r="G524" s="43">
        <v>1224.38</v>
      </c>
      <c r="H524" s="12">
        <v>7.224</v>
      </c>
      <c r="I524" s="12">
        <v>7.224</v>
      </c>
      <c r="J524" s="12">
        <f>D524*0.16</f>
        <v>3.52</v>
      </c>
      <c r="K524" s="12">
        <f>I524-N524</f>
        <v>4.15632</v>
      </c>
      <c r="L524" s="12">
        <f>I524-P524</f>
        <v>4.97802</v>
      </c>
      <c r="M524" s="11">
        <v>56</v>
      </c>
      <c r="N524" s="12">
        <f>M524*0.05478</f>
        <v>3.06768</v>
      </c>
      <c r="O524" s="11">
        <v>41</v>
      </c>
      <c r="P524" s="12">
        <f>O524*0.05478</f>
        <v>2.2459800000000003</v>
      </c>
      <c r="Q524" s="11">
        <f>J524*1000/D524</f>
        <v>160</v>
      </c>
      <c r="R524" s="11">
        <f>K524*1000/D524</f>
        <v>188.92363636363635</v>
      </c>
      <c r="S524" s="11">
        <f>L524*1000/D524</f>
        <v>226.27363636363634</v>
      </c>
      <c r="T524" s="75">
        <f>L524-J524</f>
        <v>1.4580199999999999</v>
      </c>
      <c r="U524" s="75">
        <f>N524-P524</f>
        <v>0.8216999999999999</v>
      </c>
      <c r="V524" s="123">
        <f>O524-M524</f>
        <v>-15</v>
      </c>
    </row>
    <row r="525" spans="1:22" ht="12.75">
      <c r="A525" s="282"/>
      <c r="B525" s="62">
        <v>90</v>
      </c>
      <c r="C525" s="9" t="s">
        <v>424</v>
      </c>
      <c r="D525" s="10">
        <v>40</v>
      </c>
      <c r="E525" s="10">
        <v>1985</v>
      </c>
      <c r="F525" s="43">
        <v>2037.25</v>
      </c>
      <c r="G525" s="43">
        <v>2037.25</v>
      </c>
      <c r="H525" s="12">
        <v>11.84299</v>
      </c>
      <c r="I525" s="12">
        <f>H525</f>
        <v>11.84299</v>
      </c>
      <c r="J525" s="12">
        <v>6.13332</v>
      </c>
      <c r="K525" s="12">
        <f>I525-N525</f>
        <v>7.5589900000000005</v>
      </c>
      <c r="L525" s="12">
        <f>I525-P525</f>
        <v>8.62336</v>
      </c>
      <c r="M525" s="11">
        <v>84</v>
      </c>
      <c r="N525" s="12">
        <f>M525*0.051</f>
        <v>4.284</v>
      </c>
      <c r="O525" s="11">
        <v>63.13</v>
      </c>
      <c r="P525" s="12">
        <f>O525*0.051</f>
        <v>3.21963</v>
      </c>
      <c r="Q525" s="11">
        <f>J525*1000/D525</f>
        <v>153.33300000000003</v>
      </c>
      <c r="R525" s="11">
        <f>K525*1000/D525</f>
        <v>188.97475000000003</v>
      </c>
      <c r="S525" s="11">
        <f>L525*1000/D525</f>
        <v>215.584</v>
      </c>
      <c r="T525" s="75">
        <f>L525-J525</f>
        <v>2.4900399999999996</v>
      </c>
      <c r="U525" s="75">
        <f>N525-P525</f>
        <v>1.0643699999999998</v>
      </c>
      <c r="V525" s="123">
        <f>O525-M525</f>
        <v>-20.869999999999997</v>
      </c>
    </row>
    <row r="526" spans="1:22" ht="12.75">
      <c r="A526" s="282"/>
      <c r="B526" s="62">
        <v>91</v>
      </c>
      <c r="C526" s="17" t="s">
        <v>47</v>
      </c>
      <c r="D526" s="10">
        <v>90</v>
      </c>
      <c r="E526" s="10">
        <v>1968</v>
      </c>
      <c r="F526" s="43">
        <v>4563</v>
      </c>
      <c r="G526" s="43">
        <v>4563</v>
      </c>
      <c r="H526" s="12">
        <v>24.499</v>
      </c>
      <c r="I526" s="12">
        <f>+H526</f>
        <v>24.499</v>
      </c>
      <c r="J526" s="94">
        <v>14.08</v>
      </c>
      <c r="K526" s="12">
        <f>I526-N526</f>
        <v>17.03748</v>
      </c>
      <c r="L526" s="12">
        <f>I526-P526</f>
        <v>17.60530704</v>
      </c>
      <c r="M526" s="98">
        <v>139</v>
      </c>
      <c r="N526" s="12">
        <f>M526*0.05368</f>
        <v>7.46152</v>
      </c>
      <c r="O526" s="98">
        <v>128.422</v>
      </c>
      <c r="P526" s="12">
        <f>O526*0.05368</f>
        <v>6.89369296</v>
      </c>
      <c r="Q526" s="11">
        <f>J526*1000/D526</f>
        <v>156.44444444444446</v>
      </c>
      <c r="R526" s="11">
        <f>K526*1000/D526</f>
        <v>189.30533333333332</v>
      </c>
      <c r="S526" s="11">
        <f>L526*1000/D526</f>
        <v>195.61452266666666</v>
      </c>
      <c r="T526" s="75">
        <f>L526-J526</f>
        <v>3.5253070399999995</v>
      </c>
      <c r="U526" s="75">
        <f>N526-P526</f>
        <v>0.5678270400000001</v>
      </c>
      <c r="V526" s="123">
        <f>O526-M526</f>
        <v>-10.578000000000003</v>
      </c>
    </row>
    <row r="527" spans="1:22" ht="12.75">
      <c r="A527" s="282"/>
      <c r="B527" s="62">
        <v>92</v>
      </c>
      <c r="C527" s="51" t="s">
        <v>341</v>
      </c>
      <c r="D527" s="52">
        <v>16</v>
      </c>
      <c r="E527" s="52">
        <v>1984</v>
      </c>
      <c r="F527" s="312">
        <v>766.75</v>
      </c>
      <c r="G527" s="312">
        <v>609.7</v>
      </c>
      <c r="H527" s="12">
        <v>3.797</v>
      </c>
      <c r="I527" s="12">
        <f>H527</f>
        <v>3.797</v>
      </c>
      <c r="J527" s="12">
        <v>2.56</v>
      </c>
      <c r="K527" s="12">
        <f>I527-N527</f>
        <v>3.032</v>
      </c>
      <c r="L527" s="12">
        <f>I527-P527</f>
        <v>2.772716</v>
      </c>
      <c r="M527" s="11">
        <v>15</v>
      </c>
      <c r="N527" s="12">
        <f>M527*0.051</f>
        <v>0.7649999999999999</v>
      </c>
      <c r="O527" s="11">
        <v>20.084</v>
      </c>
      <c r="P527" s="12">
        <f>O527*0.051</f>
        <v>1.024284</v>
      </c>
      <c r="Q527" s="11">
        <f>J527*1000/D527</f>
        <v>160</v>
      </c>
      <c r="R527" s="11">
        <f>K527*1000/D527</f>
        <v>189.5</v>
      </c>
      <c r="S527" s="11">
        <f>L527*1000/D527</f>
        <v>173.29475</v>
      </c>
      <c r="T527" s="75">
        <f>L527-J527</f>
        <v>0.2127159999999999</v>
      </c>
      <c r="U527" s="75">
        <f>N527-P527</f>
        <v>-0.25928400000000007</v>
      </c>
      <c r="V527" s="123">
        <f>O527-M527</f>
        <v>5.084</v>
      </c>
    </row>
    <row r="528" spans="1:22" ht="12.75">
      <c r="A528" s="282"/>
      <c r="B528" s="62">
        <v>93</v>
      </c>
      <c r="C528" s="9" t="s">
        <v>234</v>
      </c>
      <c r="D528" s="10">
        <v>22</v>
      </c>
      <c r="E528" s="10">
        <v>1985</v>
      </c>
      <c r="F528" s="43">
        <v>1124.8</v>
      </c>
      <c r="G528" s="57">
        <f>F528</f>
        <v>1124.8</v>
      </c>
      <c r="H528" s="12">
        <f>J528+P528</f>
        <v>6.626004</v>
      </c>
      <c r="I528" s="12">
        <f>H528</f>
        <v>6.626004</v>
      </c>
      <c r="J528" s="12">
        <v>3.64408</v>
      </c>
      <c r="K528" s="12">
        <f>I528-N528</f>
        <v>4.178004</v>
      </c>
      <c r="L528" s="12">
        <f>I528-P528</f>
        <v>3.64408</v>
      </c>
      <c r="M528" s="11">
        <v>48</v>
      </c>
      <c r="N528" s="12">
        <f>M528*0.051</f>
        <v>2.448</v>
      </c>
      <c r="O528" s="11">
        <v>55.55</v>
      </c>
      <c r="P528" s="12">
        <f>O528*0.05368</f>
        <v>2.981924</v>
      </c>
      <c r="Q528" s="11">
        <f>J528*1000/D528</f>
        <v>165.64000000000001</v>
      </c>
      <c r="R528" s="11">
        <f>K528*1000/D528</f>
        <v>189.90927272727274</v>
      </c>
      <c r="S528" s="11">
        <f>L528*1000/D528</f>
        <v>165.64000000000001</v>
      </c>
      <c r="T528" s="75">
        <f>L528-J528</f>
        <v>0</v>
      </c>
      <c r="U528" s="75">
        <f>N528-P528</f>
        <v>-0.5339239999999998</v>
      </c>
      <c r="V528" s="123">
        <f>O528-M528</f>
        <v>7.549999999999997</v>
      </c>
    </row>
    <row r="529" spans="1:22" ht="12.75">
      <c r="A529" s="282"/>
      <c r="B529" s="62">
        <v>94</v>
      </c>
      <c r="C529" s="9" t="s">
        <v>323</v>
      </c>
      <c r="D529" s="10">
        <v>70</v>
      </c>
      <c r="E529" s="10">
        <v>1986</v>
      </c>
      <c r="F529" s="43">
        <v>3375.02</v>
      </c>
      <c r="G529" s="43">
        <v>3375.02</v>
      </c>
      <c r="H529" s="12">
        <v>21.628022</v>
      </c>
      <c r="I529" s="12">
        <f>H529</f>
        <v>21.628022</v>
      </c>
      <c r="J529" s="12">
        <v>10.73331</v>
      </c>
      <c r="K529" s="12">
        <f>I529-N529</f>
        <v>13.298600000000002</v>
      </c>
      <c r="L529" s="12">
        <f>I529-P529</f>
        <v>13.298600000000002</v>
      </c>
      <c r="M529" s="11">
        <v>163.322</v>
      </c>
      <c r="N529" s="12">
        <f>M529*0.051</f>
        <v>8.329422</v>
      </c>
      <c r="O529" s="11">
        <v>163.322</v>
      </c>
      <c r="P529" s="12">
        <f>O529*0.051</f>
        <v>8.329422</v>
      </c>
      <c r="Q529" s="11">
        <f>J529*1000/D529</f>
        <v>153.333</v>
      </c>
      <c r="R529" s="11">
        <f>K529*1000/D529</f>
        <v>189.98000000000002</v>
      </c>
      <c r="S529" s="11">
        <f>L529*1000/D529</f>
        <v>189.98000000000002</v>
      </c>
      <c r="T529" s="75">
        <f>L529-J529</f>
        <v>2.5652900000000027</v>
      </c>
      <c r="U529" s="75">
        <f>N529-P529</f>
        <v>0</v>
      </c>
      <c r="V529" s="123">
        <f>O529-M529</f>
        <v>0</v>
      </c>
    </row>
    <row r="530" spans="1:22" ht="12.75">
      <c r="A530" s="282"/>
      <c r="B530" s="62">
        <v>95</v>
      </c>
      <c r="C530" s="9" t="s">
        <v>641</v>
      </c>
      <c r="D530" s="10">
        <v>20</v>
      </c>
      <c r="E530" s="10" t="s">
        <v>147</v>
      </c>
      <c r="F530" s="43">
        <v>1040.75</v>
      </c>
      <c r="G530" s="43">
        <v>1040.75</v>
      </c>
      <c r="H530" s="12">
        <v>5.829</v>
      </c>
      <c r="I530" s="12">
        <v>5.829</v>
      </c>
      <c r="J530" s="12">
        <f>D530*0.16</f>
        <v>3.2</v>
      </c>
      <c r="K530" s="12">
        <f>I530-N530</f>
        <v>3.8021399999999996</v>
      </c>
      <c r="L530" s="12">
        <f>I530-P530</f>
        <v>4.295159999999999</v>
      </c>
      <c r="M530" s="11">
        <v>37</v>
      </c>
      <c r="N530" s="12">
        <f>M530*0.05478</f>
        <v>2.02686</v>
      </c>
      <c r="O530" s="11">
        <v>28</v>
      </c>
      <c r="P530" s="12">
        <f>O530*0.05478</f>
        <v>1.53384</v>
      </c>
      <c r="Q530" s="11">
        <f>J530*1000/D530</f>
        <v>160</v>
      </c>
      <c r="R530" s="11">
        <f>K530*1000/D530</f>
        <v>190.10699999999997</v>
      </c>
      <c r="S530" s="11">
        <f>L530*1000/D530</f>
        <v>214.75799999999995</v>
      </c>
      <c r="T530" s="75">
        <f>L530-J530</f>
        <v>1.095159999999999</v>
      </c>
      <c r="U530" s="75">
        <f>N530-P530</f>
        <v>0.49302</v>
      </c>
      <c r="V530" s="123">
        <f>O530-M530</f>
        <v>-9</v>
      </c>
    </row>
    <row r="531" spans="1:22" ht="12.75">
      <c r="A531" s="282"/>
      <c r="B531" s="62">
        <v>96</v>
      </c>
      <c r="C531" s="9" t="s">
        <v>269</v>
      </c>
      <c r="D531" s="10">
        <v>30</v>
      </c>
      <c r="E531" s="10">
        <v>1991</v>
      </c>
      <c r="F531" s="43">
        <v>1585.55</v>
      </c>
      <c r="G531" s="43">
        <v>1585.55</v>
      </c>
      <c r="H531" s="12">
        <v>8.228</v>
      </c>
      <c r="I531" s="12">
        <f>H531</f>
        <v>8.228</v>
      </c>
      <c r="J531" s="12">
        <v>4.8</v>
      </c>
      <c r="K531" s="12">
        <f>I531-N531</f>
        <v>5.70845</v>
      </c>
      <c r="L531" s="12">
        <f>I531-P531</f>
        <v>5.9884</v>
      </c>
      <c r="M531" s="11">
        <v>45</v>
      </c>
      <c r="N531" s="12">
        <f>M531*0.05599</f>
        <v>2.5195499999999997</v>
      </c>
      <c r="O531" s="13">
        <v>40</v>
      </c>
      <c r="P531" s="12">
        <f>O531*0.05599</f>
        <v>2.2396</v>
      </c>
      <c r="Q531" s="11">
        <f>J531*1000/D531</f>
        <v>160</v>
      </c>
      <c r="R531" s="11">
        <f>K531*1000/D531</f>
        <v>190.28166666666667</v>
      </c>
      <c r="S531" s="11">
        <f>L531*1000/D531</f>
        <v>199.61333333333334</v>
      </c>
      <c r="T531" s="75">
        <f>L531-J531</f>
        <v>1.1884000000000006</v>
      </c>
      <c r="U531" s="75">
        <f>N531-P531</f>
        <v>0.2799499999999999</v>
      </c>
      <c r="V531" s="123">
        <f>O531-M531</f>
        <v>-5</v>
      </c>
    </row>
    <row r="532" spans="1:22" ht="12.75">
      <c r="A532" s="282"/>
      <c r="B532" s="62">
        <v>97</v>
      </c>
      <c r="C532" s="239" t="s">
        <v>255</v>
      </c>
      <c r="D532" s="264">
        <v>41</v>
      </c>
      <c r="E532" s="240">
        <v>1979</v>
      </c>
      <c r="F532" s="310">
        <v>2023.67</v>
      </c>
      <c r="G532" s="310">
        <v>2023.67</v>
      </c>
      <c r="H532" s="338">
        <v>11.587</v>
      </c>
      <c r="I532" s="242">
        <f>H532</f>
        <v>11.587</v>
      </c>
      <c r="J532" s="339">
        <v>6.4</v>
      </c>
      <c r="K532" s="242">
        <f>I532-N532</f>
        <v>7.813000000000001</v>
      </c>
      <c r="L532" s="242">
        <f>I532-P532</f>
        <v>8.221</v>
      </c>
      <c r="M532" s="350">
        <v>74</v>
      </c>
      <c r="N532" s="242">
        <f>M532*0.051</f>
        <v>3.7739999999999996</v>
      </c>
      <c r="O532" s="356">
        <v>66</v>
      </c>
      <c r="P532" s="242">
        <f>O532*0.051</f>
        <v>3.3659999999999997</v>
      </c>
      <c r="Q532" s="243">
        <f>J532*1000/D532</f>
        <v>156.09756097560975</v>
      </c>
      <c r="R532" s="243">
        <f>K532*1000/D532</f>
        <v>190.56097560975613</v>
      </c>
      <c r="S532" s="243">
        <f>L532*1000/D532</f>
        <v>200.5121951219512</v>
      </c>
      <c r="T532" s="241">
        <f>L532-J532</f>
        <v>1.8209999999999997</v>
      </c>
      <c r="U532" s="241">
        <f>N532-P532</f>
        <v>0.4079999999999999</v>
      </c>
      <c r="V532" s="244">
        <f>O532-M532</f>
        <v>-8</v>
      </c>
    </row>
    <row r="533" spans="1:22" ht="12.75">
      <c r="A533" s="282"/>
      <c r="B533" s="62">
        <v>98</v>
      </c>
      <c r="C533" s="239" t="s">
        <v>116</v>
      </c>
      <c r="D533" s="264">
        <v>18</v>
      </c>
      <c r="E533" s="240">
        <v>1987</v>
      </c>
      <c r="F533" s="310">
        <v>1175.23</v>
      </c>
      <c r="G533" s="310">
        <v>1175.23</v>
      </c>
      <c r="H533" s="338">
        <v>5.529</v>
      </c>
      <c r="I533" s="242">
        <f>H533</f>
        <v>5.529</v>
      </c>
      <c r="J533" s="339">
        <v>2.88</v>
      </c>
      <c r="K533" s="242">
        <f>I533-N533</f>
        <v>3.438</v>
      </c>
      <c r="L533" s="242">
        <f>I533-P533</f>
        <v>3.54</v>
      </c>
      <c r="M533" s="350">
        <v>41</v>
      </c>
      <c r="N533" s="242">
        <f>M533*0.051</f>
        <v>2.0909999999999997</v>
      </c>
      <c r="O533" s="356">
        <v>39</v>
      </c>
      <c r="P533" s="242">
        <f>O533*0.051</f>
        <v>1.9889999999999999</v>
      </c>
      <c r="Q533" s="243">
        <f>J533*1000/D533</f>
        <v>160</v>
      </c>
      <c r="R533" s="243">
        <f>K533*1000/D533</f>
        <v>191</v>
      </c>
      <c r="S533" s="243">
        <f>L533*1000/D533</f>
        <v>196.66666666666666</v>
      </c>
      <c r="T533" s="241">
        <f>L533-J533</f>
        <v>0.6600000000000001</v>
      </c>
      <c r="U533" s="241">
        <f>N533-P533</f>
        <v>0.10199999999999987</v>
      </c>
      <c r="V533" s="244">
        <f>O533-M533</f>
        <v>-2</v>
      </c>
    </row>
    <row r="534" spans="1:22" ht="12.75">
      <c r="A534" s="282"/>
      <c r="B534" s="62">
        <v>99</v>
      </c>
      <c r="C534" s="9" t="s">
        <v>553</v>
      </c>
      <c r="D534" s="10">
        <v>22</v>
      </c>
      <c r="E534" s="10" t="s">
        <v>147</v>
      </c>
      <c r="F534" s="43">
        <v>1222.74</v>
      </c>
      <c r="G534" s="57">
        <f>F534</f>
        <v>1222.74</v>
      </c>
      <c r="H534" s="12">
        <v>6.962</v>
      </c>
      <c r="I534" s="12">
        <f>H534</f>
        <v>6.962</v>
      </c>
      <c r="J534" s="12">
        <v>3.36</v>
      </c>
      <c r="K534" s="12">
        <f>I534-N534</f>
        <v>4.2064699999999995</v>
      </c>
      <c r="L534" s="12">
        <f>I534-P534</f>
        <v>4.3145299999999995</v>
      </c>
      <c r="M534" s="11">
        <v>51</v>
      </c>
      <c r="N534" s="12">
        <f>M534*0.05403</f>
        <v>2.7555300000000003</v>
      </c>
      <c r="O534" s="13">
        <v>49</v>
      </c>
      <c r="P534" s="12">
        <f>O534*0.05403</f>
        <v>2.64747</v>
      </c>
      <c r="Q534" s="11">
        <f>J534*1000/D534</f>
        <v>152.72727272727272</v>
      </c>
      <c r="R534" s="11">
        <f>K534*1000/D534</f>
        <v>191.20318181818178</v>
      </c>
      <c r="S534" s="11">
        <f>L534*1000/D534</f>
        <v>196.11499999999998</v>
      </c>
      <c r="T534" s="75">
        <f>L534-J534</f>
        <v>0.9545299999999997</v>
      </c>
      <c r="U534" s="75">
        <f>N534-P534</f>
        <v>0.10806000000000004</v>
      </c>
      <c r="V534" s="123">
        <f>O534-M534</f>
        <v>-2</v>
      </c>
    </row>
    <row r="535" spans="1:22" ht="12.75">
      <c r="A535" s="282"/>
      <c r="B535" s="62">
        <v>100</v>
      </c>
      <c r="C535" s="9" t="s">
        <v>639</v>
      </c>
      <c r="D535" s="10">
        <v>20</v>
      </c>
      <c r="E535" s="10" t="s">
        <v>147</v>
      </c>
      <c r="F535" s="43">
        <v>1085.15</v>
      </c>
      <c r="G535" s="43">
        <v>1085.15</v>
      </c>
      <c r="H535" s="12">
        <v>6.134</v>
      </c>
      <c r="I535" s="12">
        <v>6.134</v>
      </c>
      <c r="J535" s="12">
        <f>D535*0.16</f>
        <v>3.2</v>
      </c>
      <c r="K535" s="12">
        <f>I535-N535</f>
        <v>3.8332400000000004</v>
      </c>
      <c r="L535" s="12">
        <f>I535-P535</f>
        <v>4.282436000000001</v>
      </c>
      <c r="M535" s="11">
        <v>42</v>
      </c>
      <c r="N535" s="12">
        <f>M535*0.05478</f>
        <v>2.30076</v>
      </c>
      <c r="O535" s="13">
        <v>33.8</v>
      </c>
      <c r="P535" s="12">
        <f>O535*0.05478</f>
        <v>1.851564</v>
      </c>
      <c r="Q535" s="11">
        <f>J535*1000/D535</f>
        <v>160</v>
      </c>
      <c r="R535" s="11">
        <f>K535*1000/D535</f>
        <v>191.662</v>
      </c>
      <c r="S535" s="11">
        <f>L535*1000/D535</f>
        <v>214.12180000000004</v>
      </c>
      <c r="T535" s="75">
        <f>L535-J535</f>
        <v>1.0824360000000004</v>
      </c>
      <c r="U535" s="75">
        <f>N535-P535</f>
        <v>0.44919599999999993</v>
      </c>
      <c r="V535" s="123">
        <f>O535-M535</f>
        <v>-8.200000000000003</v>
      </c>
    </row>
    <row r="536" spans="1:22" ht="12.75">
      <c r="A536" s="282"/>
      <c r="B536" s="62">
        <v>101</v>
      </c>
      <c r="C536" s="51" t="s">
        <v>478</v>
      </c>
      <c r="D536" s="52">
        <v>24</v>
      </c>
      <c r="E536" s="52">
        <v>1969</v>
      </c>
      <c r="F536" s="312">
        <v>1137.96</v>
      </c>
      <c r="G536" s="312">
        <v>964.42</v>
      </c>
      <c r="H536" s="12">
        <v>6.436</v>
      </c>
      <c r="I536" s="12">
        <f>H536</f>
        <v>6.436</v>
      </c>
      <c r="J536" s="12">
        <v>3.68</v>
      </c>
      <c r="K536" s="12">
        <f>I536-N536</f>
        <v>4.6</v>
      </c>
      <c r="L536" s="12">
        <f>I536-P536</f>
        <v>4.802266</v>
      </c>
      <c r="M536" s="11">
        <v>36</v>
      </c>
      <c r="N536" s="12">
        <f>M536*0.051</f>
        <v>1.8359999999999999</v>
      </c>
      <c r="O536" s="13">
        <v>32.034</v>
      </c>
      <c r="P536" s="12">
        <f>O536*0.051</f>
        <v>1.6337339999999998</v>
      </c>
      <c r="Q536" s="11">
        <f>J536*1000/D536</f>
        <v>153.33333333333334</v>
      </c>
      <c r="R536" s="11">
        <f>K536*1000/D536</f>
        <v>191.66666666666666</v>
      </c>
      <c r="S536" s="11">
        <f>L536*1000/D536</f>
        <v>200.0944166666667</v>
      </c>
      <c r="T536" s="75">
        <f>L536-J536</f>
        <v>1.1222660000000002</v>
      </c>
      <c r="U536" s="75">
        <f>N536-P536</f>
        <v>0.20226600000000006</v>
      </c>
      <c r="V536" s="123">
        <f>O536-M536</f>
        <v>-3.966000000000001</v>
      </c>
    </row>
    <row r="537" spans="1:22" ht="12.75">
      <c r="A537" s="282"/>
      <c r="B537" s="62">
        <v>102</v>
      </c>
      <c r="C537" s="9" t="s">
        <v>555</v>
      </c>
      <c r="D537" s="10">
        <v>22</v>
      </c>
      <c r="E537" s="10" t="s">
        <v>147</v>
      </c>
      <c r="F537" s="43">
        <v>1169.51</v>
      </c>
      <c r="G537" s="57">
        <f>F537</f>
        <v>1169.51</v>
      </c>
      <c r="H537" s="12">
        <v>6.947</v>
      </c>
      <c r="I537" s="12">
        <f>H537</f>
        <v>6.947</v>
      </c>
      <c r="J537" s="12">
        <v>3.52</v>
      </c>
      <c r="K537" s="12">
        <f>I537-N537</f>
        <v>4.2455</v>
      </c>
      <c r="L537" s="12">
        <f>I537-P537</f>
        <v>4.510247</v>
      </c>
      <c r="M537" s="11">
        <v>50</v>
      </c>
      <c r="N537" s="12">
        <f>M537*0.05403</f>
        <v>2.7015000000000002</v>
      </c>
      <c r="O537" s="11">
        <v>45.1</v>
      </c>
      <c r="P537" s="12">
        <f>O537*0.05403</f>
        <v>2.436753</v>
      </c>
      <c r="Q537" s="11">
        <f>J537*1000/D537</f>
        <v>160</v>
      </c>
      <c r="R537" s="11">
        <f>K537*1000/D537</f>
        <v>192.97727272727272</v>
      </c>
      <c r="S537" s="11">
        <f>L537*1000/D537</f>
        <v>205.01122727272724</v>
      </c>
      <c r="T537" s="75">
        <f>L537-J537</f>
        <v>0.9902469999999997</v>
      </c>
      <c r="U537" s="75">
        <f>N537-P537</f>
        <v>0.2647470000000003</v>
      </c>
      <c r="V537" s="123">
        <f>O537-M537</f>
        <v>-4.899999999999999</v>
      </c>
    </row>
    <row r="538" spans="1:22" ht="12.75">
      <c r="A538" s="282"/>
      <c r="B538" s="62">
        <v>103</v>
      </c>
      <c r="C538" s="239" t="s">
        <v>117</v>
      </c>
      <c r="D538" s="264">
        <v>55</v>
      </c>
      <c r="E538" s="240">
        <v>1977</v>
      </c>
      <c r="F538" s="310">
        <v>2732.84</v>
      </c>
      <c r="G538" s="310">
        <v>2732.84</v>
      </c>
      <c r="H538" s="338">
        <v>15.303</v>
      </c>
      <c r="I538" s="242">
        <f>H538</f>
        <v>15.303</v>
      </c>
      <c r="J538" s="339">
        <v>8.8</v>
      </c>
      <c r="K538" s="242">
        <f>I538-N538</f>
        <v>10.662</v>
      </c>
      <c r="L538" s="242">
        <f>I538-P538</f>
        <v>11.376000000000001</v>
      </c>
      <c r="M538" s="350">
        <v>91</v>
      </c>
      <c r="N538" s="242">
        <f>M538*0.051</f>
        <v>4.641</v>
      </c>
      <c r="O538" s="356">
        <v>77</v>
      </c>
      <c r="P538" s="242">
        <f>O538*0.051</f>
        <v>3.9269999999999996</v>
      </c>
      <c r="Q538" s="243">
        <f>J538*1000/D538</f>
        <v>160</v>
      </c>
      <c r="R538" s="243">
        <f>K538*1000/D538</f>
        <v>193.85454545454544</v>
      </c>
      <c r="S538" s="243">
        <f>L538*1000/D538</f>
        <v>206.83636363636367</v>
      </c>
      <c r="T538" s="241">
        <f>L538-J538</f>
        <v>2.5760000000000005</v>
      </c>
      <c r="U538" s="241">
        <f>N538-P538</f>
        <v>0.7140000000000004</v>
      </c>
      <c r="V538" s="244">
        <f>O538-M538</f>
        <v>-14</v>
      </c>
    </row>
    <row r="539" spans="1:22" ht="12.75">
      <c r="A539" s="282"/>
      <c r="B539" s="62">
        <v>104</v>
      </c>
      <c r="C539" s="9" t="s">
        <v>519</v>
      </c>
      <c r="D539" s="10">
        <v>42</v>
      </c>
      <c r="E539" s="10" t="s">
        <v>147</v>
      </c>
      <c r="F539" s="43">
        <v>1919.95</v>
      </c>
      <c r="G539" s="43">
        <v>1919.95</v>
      </c>
      <c r="H539" s="12">
        <v>8.149</v>
      </c>
      <c r="I539" s="12">
        <f>H539</f>
        <v>8.149</v>
      </c>
      <c r="J539" s="12">
        <v>6.74</v>
      </c>
      <c r="K539" s="12">
        <f>I539-N539</f>
        <v>8.149</v>
      </c>
      <c r="L539" s="12">
        <f>I539-P539</f>
        <v>6.159999999999999</v>
      </c>
      <c r="M539" s="11"/>
      <c r="N539" s="12">
        <f>M539*0.051</f>
        <v>0</v>
      </c>
      <c r="O539" s="11">
        <v>39</v>
      </c>
      <c r="P539" s="12">
        <f>O539*0.051</f>
        <v>1.9889999999999999</v>
      </c>
      <c r="Q539" s="11">
        <f>J539*1000/D539</f>
        <v>160.47619047619048</v>
      </c>
      <c r="R539" s="11">
        <f>K539*1000/D539</f>
        <v>194.0238095238095</v>
      </c>
      <c r="S539" s="11">
        <f>L539*1000/D539</f>
        <v>146.66666666666666</v>
      </c>
      <c r="T539" s="75">
        <f>L539-J539</f>
        <v>-0.580000000000001</v>
      </c>
      <c r="U539" s="75">
        <f>N539-P539</f>
        <v>-1.9889999999999999</v>
      </c>
      <c r="V539" s="123">
        <f>O539-M539</f>
        <v>39</v>
      </c>
    </row>
    <row r="540" spans="1:22" ht="12.75">
      <c r="A540" s="282"/>
      <c r="B540" s="62">
        <v>105</v>
      </c>
      <c r="C540" s="259" t="s">
        <v>175</v>
      </c>
      <c r="D540" s="248">
        <v>37</v>
      </c>
      <c r="E540" s="249" t="s">
        <v>147</v>
      </c>
      <c r="F540" s="314">
        <v>2159.94</v>
      </c>
      <c r="G540" s="314">
        <v>2159.94</v>
      </c>
      <c r="H540" s="340">
        <v>11.1</v>
      </c>
      <c r="I540" s="251">
        <f>H540</f>
        <v>11.1</v>
      </c>
      <c r="J540" s="251">
        <v>5.76</v>
      </c>
      <c r="K540" s="251">
        <f>I540-N540</f>
        <v>7.18614</v>
      </c>
      <c r="L540" s="251">
        <f>I540-P540</f>
        <v>7.1893134</v>
      </c>
      <c r="M540" s="290">
        <v>74</v>
      </c>
      <c r="N540" s="251">
        <f>M540*0.05289</f>
        <v>3.91386</v>
      </c>
      <c r="O540" s="290">
        <v>73.94</v>
      </c>
      <c r="P540" s="251">
        <f>O540*0.05289</f>
        <v>3.9106866</v>
      </c>
      <c r="Q540" s="252">
        <f>J540*1000/D540</f>
        <v>155.67567567567568</v>
      </c>
      <c r="R540" s="252">
        <f>K540*1000/D540</f>
        <v>194.22</v>
      </c>
      <c r="S540" s="252">
        <f>L540*1000/D540</f>
        <v>194.30576756756756</v>
      </c>
      <c r="T540" s="250">
        <f>L540-J540</f>
        <v>1.4293133999999998</v>
      </c>
      <c r="U540" s="250">
        <f>N540-P540</f>
        <v>0.003173400000000104</v>
      </c>
      <c r="V540" s="253">
        <f>O540-M540</f>
        <v>-0.060000000000002274</v>
      </c>
    </row>
    <row r="541" spans="1:22" ht="12.75">
      <c r="A541" s="282"/>
      <c r="B541" s="62">
        <v>106</v>
      </c>
      <c r="C541" s="17" t="s">
        <v>45</v>
      </c>
      <c r="D541" s="10">
        <v>38</v>
      </c>
      <c r="E541" s="10">
        <v>1989</v>
      </c>
      <c r="F541" s="43">
        <v>1991.56</v>
      </c>
      <c r="G541" s="43">
        <v>1991.56</v>
      </c>
      <c r="H541" s="12">
        <v>10.818</v>
      </c>
      <c r="I541" s="12">
        <f>+H541</f>
        <v>10.818</v>
      </c>
      <c r="J541" s="94">
        <v>6.831069</v>
      </c>
      <c r="K541" s="12">
        <f>I541-N541</f>
        <v>7.382479999999999</v>
      </c>
      <c r="L541" s="12">
        <f>I541-P541</f>
        <v>6.829575999999999</v>
      </c>
      <c r="M541" s="98">
        <v>64</v>
      </c>
      <c r="N541" s="12">
        <f>M541*0.05368</f>
        <v>3.43552</v>
      </c>
      <c r="O541" s="98">
        <v>74.3</v>
      </c>
      <c r="P541" s="12">
        <f>O541*0.05368</f>
        <v>3.9884239999999997</v>
      </c>
      <c r="Q541" s="11">
        <f>J541*1000/D541</f>
        <v>179.76497368421053</v>
      </c>
      <c r="R541" s="11">
        <f>K541*1000/D541</f>
        <v>194.2757894736842</v>
      </c>
      <c r="S541" s="11">
        <f>L541*1000/D541</f>
        <v>179.72568421052628</v>
      </c>
      <c r="T541" s="75">
        <f>L541-J541</f>
        <v>-0.0014930000000008548</v>
      </c>
      <c r="U541" s="75">
        <f>N541-P541</f>
        <v>-0.5529039999999998</v>
      </c>
      <c r="V541" s="123">
        <f>O541-M541</f>
        <v>10.299999999999997</v>
      </c>
    </row>
    <row r="542" spans="1:22" ht="12.75">
      <c r="A542" s="282"/>
      <c r="B542" s="62">
        <v>107</v>
      </c>
      <c r="C542" s="51" t="s">
        <v>483</v>
      </c>
      <c r="D542" s="52">
        <v>27</v>
      </c>
      <c r="E542" s="52">
        <v>1964</v>
      </c>
      <c r="F542" s="312">
        <v>1114.14</v>
      </c>
      <c r="G542" s="312">
        <v>954.2</v>
      </c>
      <c r="H542" s="12">
        <v>6.279</v>
      </c>
      <c r="I542" s="12">
        <f>H542</f>
        <v>6.279</v>
      </c>
      <c r="J542" s="12">
        <v>3.84</v>
      </c>
      <c r="K542" s="12">
        <f>I542-N542</f>
        <v>5.259</v>
      </c>
      <c r="L542" s="12">
        <f>I542-P542</f>
        <v>5.2844999999999995</v>
      </c>
      <c r="M542" s="11">
        <v>20</v>
      </c>
      <c r="N542" s="12">
        <f>M542*0.051</f>
        <v>1.02</v>
      </c>
      <c r="O542" s="11">
        <v>19.5</v>
      </c>
      <c r="P542" s="12">
        <f>O542*0.051</f>
        <v>0.9944999999999999</v>
      </c>
      <c r="Q542" s="11">
        <f>J542*1000/D542</f>
        <v>142.22222222222223</v>
      </c>
      <c r="R542" s="11">
        <f>K542*1000/D542</f>
        <v>194.77777777777777</v>
      </c>
      <c r="S542" s="11">
        <f>L542*1000/D542</f>
        <v>195.7222222222222</v>
      </c>
      <c r="T542" s="75">
        <f>L542-J542</f>
        <v>1.4444999999999997</v>
      </c>
      <c r="U542" s="75">
        <f>N542-P542</f>
        <v>0.025500000000000078</v>
      </c>
      <c r="V542" s="123">
        <f>O542-M542</f>
        <v>-0.5</v>
      </c>
    </row>
    <row r="543" spans="1:22" ht="12.75">
      <c r="A543" s="282"/>
      <c r="B543" s="62">
        <v>108</v>
      </c>
      <c r="C543" s="20" t="s">
        <v>259</v>
      </c>
      <c r="D543" s="10">
        <v>50</v>
      </c>
      <c r="E543" s="10">
        <v>1969</v>
      </c>
      <c r="F543" s="43">
        <v>2591.29</v>
      </c>
      <c r="G543" s="43">
        <v>2591.29</v>
      </c>
      <c r="H543" s="12">
        <v>14.164</v>
      </c>
      <c r="I543" s="12">
        <v>14.164</v>
      </c>
      <c r="J543" s="12">
        <v>8</v>
      </c>
      <c r="K543" s="12">
        <f>I543-N543</f>
        <v>9.748981</v>
      </c>
      <c r="L543" s="12">
        <f>I543-P543</f>
        <v>9.748981</v>
      </c>
      <c r="M543" s="11">
        <v>86.569</v>
      </c>
      <c r="N543" s="12">
        <f>M543*0.051</f>
        <v>4.415019</v>
      </c>
      <c r="O543" s="11">
        <v>86.569</v>
      </c>
      <c r="P543" s="12">
        <f>O543*0.051</f>
        <v>4.415019</v>
      </c>
      <c r="Q543" s="11">
        <f>J543*1000/D543</f>
        <v>160</v>
      </c>
      <c r="R543" s="11">
        <f>K543*1000/D543</f>
        <v>194.97961999999998</v>
      </c>
      <c r="S543" s="11">
        <f>L543*1000/D543</f>
        <v>194.97961999999998</v>
      </c>
      <c r="T543" s="75">
        <f>L543-J543</f>
        <v>1.7489810000000006</v>
      </c>
      <c r="U543" s="75">
        <f>N543-P543</f>
        <v>0</v>
      </c>
      <c r="V543" s="123">
        <f>O543-M543</f>
        <v>0</v>
      </c>
    </row>
    <row r="544" spans="1:22" ht="12.75">
      <c r="A544" s="282"/>
      <c r="B544" s="62">
        <v>109</v>
      </c>
      <c r="C544" s="9" t="s">
        <v>77</v>
      </c>
      <c r="D544" s="10">
        <v>13</v>
      </c>
      <c r="E544" s="10">
        <v>1987</v>
      </c>
      <c r="F544" s="43">
        <v>776.95</v>
      </c>
      <c r="G544" s="43">
        <v>776.95</v>
      </c>
      <c r="H544" s="12">
        <v>3.917</v>
      </c>
      <c r="I544" s="12">
        <f>H544</f>
        <v>3.917</v>
      </c>
      <c r="J544" s="12">
        <v>1.76</v>
      </c>
      <c r="K544" s="12">
        <f>I544-N544</f>
        <v>2.54</v>
      </c>
      <c r="L544" s="12">
        <f>I544-P544</f>
        <v>2.4118964</v>
      </c>
      <c r="M544" s="11">
        <v>27</v>
      </c>
      <c r="N544" s="12">
        <f>M544*0.051</f>
        <v>1.377</v>
      </c>
      <c r="O544" s="11">
        <v>28.028</v>
      </c>
      <c r="P544" s="12">
        <f>O544*0.0537</f>
        <v>1.5051035999999998</v>
      </c>
      <c r="Q544" s="11">
        <f>J544*1000/D544</f>
        <v>135.3846153846154</v>
      </c>
      <c r="R544" s="11">
        <f>K544*1000/D544</f>
        <v>195.3846153846154</v>
      </c>
      <c r="S544" s="11">
        <f>L544*1000/D544</f>
        <v>185.53049230769227</v>
      </c>
      <c r="T544" s="75">
        <f>L544-J544</f>
        <v>0.6518963999999998</v>
      </c>
      <c r="U544" s="75">
        <f>N544-P544</f>
        <v>-0.12810359999999976</v>
      </c>
      <c r="V544" s="123">
        <f>O544-M544</f>
        <v>1.0279999999999987</v>
      </c>
    </row>
    <row r="545" spans="1:22" ht="12.75">
      <c r="A545" s="282"/>
      <c r="B545" s="62">
        <v>110</v>
      </c>
      <c r="C545" s="40" t="s">
        <v>575</v>
      </c>
      <c r="D545" s="41">
        <v>20</v>
      </c>
      <c r="E545" s="41">
        <v>1970</v>
      </c>
      <c r="F545" s="57">
        <v>964.02</v>
      </c>
      <c r="G545" s="57">
        <v>964.02</v>
      </c>
      <c r="H545" s="12">
        <v>5.235</v>
      </c>
      <c r="I545" s="12">
        <f>H545</f>
        <v>5.235</v>
      </c>
      <c r="J545" s="42">
        <v>3.2</v>
      </c>
      <c r="K545" s="12">
        <f>I545-N545</f>
        <v>3.9090000000000007</v>
      </c>
      <c r="L545" s="12">
        <f>I545-P545</f>
        <v>4.215</v>
      </c>
      <c r="M545" s="11">
        <v>26</v>
      </c>
      <c r="N545" s="12">
        <f>M545*0.051</f>
        <v>1.3259999999999998</v>
      </c>
      <c r="O545" s="11">
        <v>20</v>
      </c>
      <c r="P545" s="12">
        <f>O545*0.051</f>
        <v>1.02</v>
      </c>
      <c r="Q545" s="11">
        <f>J545*1000/D545</f>
        <v>160</v>
      </c>
      <c r="R545" s="11">
        <f>K545*1000/D545</f>
        <v>195.45000000000005</v>
      </c>
      <c r="S545" s="11">
        <f>L545*1000/D545</f>
        <v>210.75</v>
      </c>
      <c r="T545" s="75">
        <f>L545-J545</f>
        <v>1.0149999999999997</v>
      </c>
      <c r="U545" s="75">
        <f>N545-P545</f>
        <v>0.3059999999999998</v>
      </c>
      <c r="V545" s="123">
        <f>O545-M545</f>
        <v>-6</v>
      </c>
    </row>
    <row r="546" spans="1:22" ht="12.75">
      <c r="A546" s="282"/>
      <c r="B546" s="62">
        <v>111</v>
      </c>
      <c r="C546" s="17" t="s">
        <v>423</v>
      </c>
      <c r="D546" s="10">
        <v>25</v>
      </c>
      <c r="E546" s="10">
        <v>1981</v>
      </c>
      <c r="F546" s="43">
        <v>1357.8</v>
      </c>
      <c r="G546" s="43">
        <v>1357.8</v>
      </c>
      <c r="H546" s="12">
        <v>7.743</v>
      </c>
      <c r="I546" s="12">
        <f>H546</f>
        <v>7.743</v>
      </c>
      <c r="J546" s="12">
        <v>3.833325</v>
      </c>
      <c r="K546" s="12">
        <f>I546-N546</f>
        <v>4.8870000000000005</v>
      </c>
      <c r="L546" s="12">
        <f>I546-P546</f>
        <v>6.1875</v>
      </c>
      <c r="M546" s="11">
        <v>56</v>
      </c>
      <c r="N546" s="12">
        <f>M546*0.051</f>
        <v>2.856</v>
      </c>
      <c r="O546" s="11">
        <v>30.5</v>
      </c>
      <c r="P546" s="12">
        <f>O546*0.051</f>
        <v>1.5554999999999999</v>
      </c>
      <c r="Q546" s="11">
        <f>J546*1000/D546</f>
        <v>153.333</v>
      </c>
      <c r="R546" s="11">
        <f>K546*1000/D546</f>
        <v>195.48</v>
      </c>
      <c r="S546" s="11">
        <f>L546*1000/D546</f>
        <v>247.5</v>
      </c>
      <c r="T546" s="75">
        <f>L546-J546</f>
        <v>2.354175</v>
      </c>
      <c r="U546" s="75">
        <f>N546-P546</f>
        <v>1.3005</v>
      </c>
      <c r="V546" s="123">
        <f>O546-M546</f>
        <v>-25.5</v>
      </c>
    </row>
    <row r="547" spans="1:22" ht="12.75">
      <c r="A547" s="282"/>
      <c r="B547" s="62">
        <v>112</v>
      </c>
      <c r="C547" s="9" t="s">
        <v>648</v>
      </c>
      <c r="D547" s="10">
        <v>34</v>
      </c>
      <c r="E547" s="10" t="s">
        <v>147</v>
      </c>
      <c r="F547" s="43">
        <v>1867.52</v>
      </c>
      <c r="G547" s="43">
        <v>1867.52</v>
      </c>
      <c r="H547" s="12">
        <v>10.81</v>
      </c>
      <c r="I547" s="12">
        <v>10.81</v>
      </c>
      <c r="J547" s="12">
        <f>D547*0.16</f>
        <v>5.44</v>
      </c>
      <c r="K547" s="12">
        <f>I547-N547</f>
        <v>6.64672</v>
      </c>
      <c r="L547" s="12">
        <f>I547-P547</f>
        <v>7.76971</v>
      </c>
      <c r="M547" s="11">
        <v>76</v>
      </c>
      <c r="N547" s="12">
        <f>M547*0.05478</f>
        <v>4.16328</v>
      </c>
      <c r="O547" s="11">
        <v>55.5</v>
      </c>
      <c r="P547" s="12">
        <f>O547*0.05478</f>
        <v>3.04029</v>
      </c>
      <c r="Q547" s="11">
        <f>J547*1000/D547</f>
        <v>160</v>
      </c>
      <c r="R547" s="11">
        <f>K547*1000/D547</f>
        <v>195.49176470588236</v>
      </c>
      <c r="S547" s="11">
        <f>L547*1000/D547</f>
        <v>228.5208823529412</v>
      </c>
      <c r="T547" s="75">
        <f>L547-J547</f>
        <v>2.3297099999999995</v>
      </c>
      <c r="U547" s="75">
        <f>N547-P547</f>
        <v>1.1229900000000002</v>
      </c>
      <c r="V547" s="123">
        <f>O547-M547</f>
        <v>-20.5</v>
      </c>
    </row>
    <row r="548" spans="1:22" ht="12.75">
      <c r="A548" s="282"/>
      <c r="B548" s="62">
        <v>113</v>
      </c>
      <c r="C548" s="40" t="s">
        <v>554</v>
      </c>
      <c r="D548" s="10">
        <v>20</v>
      </c>
      <c r="E548" s="10" t="s">
        <v>147</v>
      </c>
      <c r="F548" s="43">
        <v>971.69</v>
      </c>
      <c r="G548" s="57">
        <f>F548</f>
        <v>971.69</v>
      </c>
      <c r="H548" s="12">
        <v>5.49</v>
      </c>
      <c r="I548" s="12">
        <f>H548</f>
        <v>5.49</v>
      </c>
      <c r="J548" s="12">
        <v>3.2</v>
      </c>
      <c r="K548" s="12">
        <f>I548-N548</f>
        <v>3.9231300000000005</v>
      </c>
      <c r="L548" s="12">
        <f>I548-P548</f>
        <v>4.1749098</v>
      </c>
      <c r="M548" s="11">
        <v>29</v>
      </c>
      <c r="N548" s="12">
        <f>M548*0.05403</f>
        <v>1.56687</v>
      </c>
      <c r="O548" s="11">
        <v>24.34</v>
      </c>
      <c r="P548" s="12">
        <f>O548*0.05403</f>
        <v>1.3150902</v>
      </c>
      <c r="Q548" s="11">
        <f>J548*1000/D548</f>
        <v>160</v>
      </c>
      <c r="R548" s="11">
        <f>K548*1000/D548</f>
        <v>196.15650000000002</v>
      </c>
      <c r="S548" s="11">
        <f>L548*1000/D548</f>
        <v>208.74549000000002</v>
      </c>
      <c r="T548" s="75">
        <f>L548-J548</f>
        <v>0.9749097999999998</v>
      </c>
      <c r="U548" s="75">
        <f>N548-P548</f>
        <v>0.2517798</v>
      </c>
      <c r="V548" s="123">
        <f>O548-M548</f>
        <v>-4.66</v>
      </c>
    </row>
    <row r="549" spans="1:22" ht="12.75">
      <c r="A549" s="282"/>
      <c r="B549" s="62">
        <v>114</v>
      </c>
      <c r="C549" s="9" t="s">
        <v>502</v>
      </c>
      <c r="D549" s="10">
        <v>10</v>
      </c>
      <c r="E549" s="10">
        <v>1977</v>
      </c>
      <c r="F549" s="43">
        <v>600.29</v>
      </c>
      <c r="G549" s="43">
        <v>600.29</v>
      </c>
      <c r="H549" s="12">
        <v>3.941</v>
      </c>
      <c r="I549" s="12">
        <v>3.941</v>
      </c>
      <c r="J549" s="12">
        <v>1.6</v>
      </c>
      <c r="K549" s="12">
        <f>I549-N549</f>
        <v>1.96424</v>
      </c>
      <c r="L549" s="12">
        <f>I549-P549</f>
        <v>1.96424</v>
      </c>
      <c r="M549" s="11">
        <v>38.76</v>
      </c>
      <c r="N549" s="12">
        <f>M549*0.051</f>
        <v>1.9767599999999999</v>
      </c>
      <c r="O549" s="11">
        <v>38.76</v>
      </c>
      <c r="P549" s="12">
        <f>O549*0.051</f>
        <v>1.9767599999999999</v>
      </c>
      <c r="Q549" s="11">
        <f>J549*1000/D549</f>
        <v>160</v>
      </c>
      <c r="R549" s="11">
        <f>K549*1000/D549</f>
        <v>196.424</v>
      </c>
      <c r="S549" s="11">
        <f>L549*1000/D549</f>
        <v>196.424</v>
      </c>
      <c r="T549" s="75">
        <f>L549-J549</f>
        <v>0.3642399999999999</v>
      </c>
      <c r="U549" s="75">
        <f>N549-P549</f>
        <v>0</v>
      </c>
      <c r="V549" s="123">
        <f>O549-M549</f>
        <v>0</v>
      </c>
    </row>
    <row r="550" spans="1:22" ht="12.75">
      <c r="A550" s="282"/>
      <c r="B550" s="62">
        <v>115</v>
      </c>
      <c r="C550" s="17" t="s">
        <v>56</v>
      </c>
      <c r="D550" s="10">
        <v>20</v>
      </c>
      <c r="E550" s="10">
        <v>1996</v>
      </c>
      <c r="F550" s="43">
        <v>967</v>
      </c>
      <c r="G550" s="43">
        <v>967</v>
      </c>
      <c r="H550" s="12">
        <v>6.13</v>
      </c>
      <c r="I550" s="12">
        <f>H550</f>
        <v>6.13</v>
      </c>
      <c r="J550" s="94">
        <v>3.2</v>
      </c>
      <c r="K550" s="12">
        <f>I550-N550</f>
        <v>3.92912</v>
      </c>
      <c r="L550" s="12">
        <f>I550-P550</f>
        <v>4.777264</v>
      </c>
      <c r="M550" s="98">
        <v>41</v>
      </c>
      <c r="N550" s="12">
        <f>M550*0.05368</f>
        <v>2.2008799999999997</v>
      </c>
      <c r="O550" s="98">
        <v>25.2</v>
      </c>
      <c r="P550" s="12">
        <f>O550*0.05368</f>
        <v>1.352736</v>
      </c>
      <c r="Q550" s="11">
        <f>J550*1000/D550</f>
        <v>160</v>
      </c>
      <c r="R550" s="11">
        <f>K550*1000/D550</f>
        <v>196.45600000000002</v>
      </c>
      <c r="S550" s="11">
        <f>L550*1000/D550</f>
        <v>238.8632</v>
      </c>
      <c r="T550" s="75">
        <f>L550-J550</f>
        <v>1.5772639999999996</v>
      </c>
      <c r="U550" s="75">
        <f>N550-P550</f>
        <v>0.8481439999999998</v>
      </c>
      <c r="V550" s="123">
        <f>O550-M550</f>
        <v>-15.8</v>
      </c>
    </row>
    <row r="551" spans="1:22" ht="12.75">
      <c r="A551" s="282"/>
      <c r="B551" s="62">
        <v>116</v>
      </c>
      <c r="C551" s="17" t="s">
        <v>211</v>
      </c>
      <c r="D551" s="10">
        <v>90</v>
      </c>
      <c r="E551" s="10">
        <v>1984</v>
      </c>
      <c r="F551" s="43">
        <v>3490.59</v>
      </c>
      <c r="G551" s="43">
        <v>3448.16</v>
      </c>
      <c r="H551" s="12">
        <v>24.83802</v>
      </c>
      <c r="I551" s="12">
        <f>H551</f>
        <v>24.83802</v>
      </c>
      <c r="J551" s="12">
        <v>13.584131</v>
      </c>
      <c r="K551" s="12">
        <f>I551-N551</f>
        <v>17.74902</v>
      </c>
      <c r="L551" s="12">
        <f>I551-P551</f>
        <v>17.568939</v>
      </c>
      <c r="M551" s="11">
        <v>139</v>
      </c>
      <c r="N551" s="12">
        <f>M551*0.051</f>
        <v>7.0889999999999995</v>
      </c>
      <c r="O551" s="11">
        <v>142.531</v>
      </c>
      <c r="P551" s="12">
        <f>O551*0.051</f>
        <v>7.269081</v>
      </c>
      <c r="Q551" s="11">
        <f>J551*1000/D551</f>
        <v>150.93478888888887</v>
      </c>
      <c r="R551" s="11">
        <f>K551*1000/D551</f>
        <v>197.21133333333333</v>
      </c>
      <c r="S551" s="11">
        <f>L551*1000/D551</f>
        <v>195.21043333333333</v>
      </c>
      <c r="T551" s="75">
        <f>L551-J551</f>
        <v>3.984808000000001</v>
      </c>
      <c r="U551" s="75">
        <f>N551-P551</f>
        <v>-0.18008100000000038</v>
      </c>
      <c r="V551" s="123">
        <f>O551-M551</f>
        <v>3.531000000000006</v>
      </c>
    </row>
    <row r="552" spans="1:22" ht="12.75">
      <c r="A552" s="282"/>
      <c r="B552" s="62">
        <v>117</v>
      </c>
      <c r="C552" s="17" t="s">
        <v>58</v>
      </c>
      <c r="D552" s="10">
        <v>40</v>
      </c>
      <c r="E552" s="10">
        <v>1986</v>
      </c>
      <c r="F552" s="43">
        <v>1657</v>
      </c>
      <c r="G552" s="43">
        <v>1657</v>
      </c>
      <c r="H552" s="12">
        <v>10.851</v>
      </c>
      <c r="I552" s="12">
        <f>H552</f>
        <v>10.851</v>
      </c>
      <c r="J552" s="337">
        <v>6.13332</v>
      </c>
      <c r="K552" s="12">
        <f>I552-N552</f>
        <v>7.898600000000001</v>
      </c>
      <c r="L552" s="12">
        <f>I552-P552</f>
        <v>7.86086296</v>
      </c>
      <c r="M552" s="349">
        <v>55</v>
      </c>
      <c r="N552" s="12">
        <f>M552*0.05368</f>
        <v>2.9524</v>
      </c>
      <c r="O552" s="349">
        <v>55.703</v>
      </c>
      <c r="P552" s="12">
        <f>O552*0.05368</f>
        <v>2.99013704</v>
      </c>
      <c r="Q552" s="11">
        <f>J552*1000/D552</f>
        <v>153.33300000000003</v>
      </c>
      <c r="R552" s="11">
        <f>K552*1000/D552</f>
        <v>197.46500000000003</v>
      </c>
      <c r="S552" s="11">
        <f>L552*1000/D552</f>
        <v>196.52157400000002</v>
      </c>
      <c r="T552" s="75">
        <f>L552-J552</f>
        <v>1.72754296</v>
      </c>
      <c r="U552" s="75">
        <f>N552-P552</f>
        <v>-0.03773704000000011</v>
      </c>
      <c r="V552" s="123">
        <f>O552-M552</f>
        <v>0.703000000000003</v>
      </c>
    </row>
    <row r="553" spans="1:22" ht="12.75">
      <c r="A553" s="282"/>
      <c r="B553" s="62">
        <v>118</v>
      </c>
      <c r="C553" s="9" t="s">
        <v>561</v>
      </c>
      <c r="D553" s="41">
        <v>22</v>
      </c>
      <c r="E553" s="41" t="s">
        <v>147</v>
      </c>
      <c r="F553" s="57">
        <v>1124.02</v>
      </c>
      <c r="G553" s="57">
        <f>F553</f>
        <v>1124.02</v>
      </c>
      <c r="H553" s="12">
        <v>6.886</v>
      </c>
      <c r="I553" s="12">
        <f>H553</f>
        <v>6.886</v>
      </c>
      <c r="J553" s="42">
        <v>3.04</v>
      </c>
      <c r="K553" s="12">
        <f>I553-N553</f>
        <v>4.34659</v>
      </c>
      <c r="L553" s="12">
        <f>I553-P553</f>
        <v>5.5353184</v>
      </c>
      <c r="M553" s="11">
        <v>47</v>
      </c>
      <c r="N553" s="12">
        <f>M553*0.05403</f>
        <v>2.53941</v>
      </c>
      <c r="O553" s="11">
        <v>24.54</v>
      </c>
      <c r="P553" s="12">
        <f>O553*0.05504</f>
        <v>1.3506816</v>
      </c>
      <c r="Q553" s="11">
        <f>J553*1000/D553</f>
        <v>138.1818181818182</v>
      </c>
      <c r="R553" s="11">
        <f>K553*1000/D553</f>
        <v>197.57227272727275</v>
      </c>
      <c r="S553" s="11">
        <f>L553*1000/D553</f>
        <v>251.60538181818183</v>
      </c>
      <c r="T553" s="75">
        <f>L553-J553</f>
        <v>2.4953184000000004</v>
      </c>
      <c r="U553" s="75">
        <f>N553-P553</f>
        <v>1.1887284000000002</v>
      </c>
      <c r="V553" s="123">
        <f>O553-M553</f>
        <v>-22.46</v>
      </c>
    </row>
    <row r="554" spans="1:22" ht="12.75">
      <c r="A554" s="282"/>
      <c r="B554" s="62">
        <v>119</v>
      </c>
      <c r="C554" s="9" t="s">
        <v>99</v>
      </c>
      <c r="D554" s="10">
        <v>25</v>
      </c>
      <c r="E554" s="10">
        <v>1968</v>
      </c>
      <c r="F554" s="43">
        <v>1035.71</v>
      </c>
      <c r="G554" s="43">
        <v>1035.71</v>
      </c>
      <c r="H554" s="12">
        <v>5.657</v>
      </c>
      <c r="I554" s="12">
        <f>H554</f>
        <v>5.657</v>
      </c>
      <c r="J554" s="12">
        <v>3.705</v>
      </c>
      <c r="K554" s="12">
        <f>I554-N554</f>
        <v>4.941878</v>
      </c>
      <c r="L554" s="12">
        <f>I554-P554</f>
        <v>4.2638072000000005</v>
      </c>
      <c r="M554" s="11">
        <v>14.022</v>
      </c>
      <c r="N554" s="12">
        <f>M554*0.051</f>
        <v>0.7151219999999999</v>
      </c>
      <c r="O554" s="11">
        <v>25.944</v>
      </c>
      <c r="P554" s="12">
        <f>O554*0.0537</f>
        <v>1.3931927999999998</v>
      </c>
      <c r="Q554" s="11">
        <f>J554*1000/D554</f>
        <v>148.2</v>
      </c>
      <c r="R554" s="11">
        <f>K554*1000/D554</f>
        <v>197.67512</v>
      </c>
      <c r="S554" s="11">
        <f>L554*1000/D554</f>
        <v>170.552288</v>
      </c>
      <c r="T554" s="75">
        <f>L554-J554</f>
        <v>0.5588072000000004</v>
      </c>
      <c r="U554" s="75">
        <f>N554-P554</f>
        <v>-0.6780707999999999</v>
      </c>
      <c r="V554" s="123">
        <f>O554-M554</f>
        <v>11.921999999999999</v>
      </c>
    </row>
    <row r="555" spans="1:22" ht="12.75">
      <c r="A555" s="282"/>
      <c r="B555" s="62">
        <v>120</v>
      </c>
      <c r="C555" s="17" t="s">
        <v>390</v>
      </c>
      <c r="D555" s="10">
        <v>13</v>
      </c>
      <c r="E555" s="10">
        <v>1985</v>
      </c>
      <c r="F555" s="43">
        <v>830</v>
      </c>
      <c r="G555" s="43">
        <v>830</v>
      </c>
      <c r="H555" s="12">
        <v>4</v>
      </c>
      <c r="I555" s="12">
        <v>4</v>
      </c>
      <c r="J555" s="12">
        <f>D555*0.16</f>
        <v>2.08</v>
      </c>
      <c r="K555" s="12">
        <f>I555-N555</f>
        <v>2.572</v>
      </c>
      <c r="L555" s="12">
        <f>I555-P555</f>
        <v>2.0620000000000003</v>
      </c>
      <c r="M555" s="11">
        <v>28</v>
      </c>
      <c r="N555" s="12">
        <f>M555*0.051</f>
        <v>1.428</v>
      </c>
      <c r="O555" s="11">
        <v>38</v>
      </c>
      <c r="P555" s="12">
        <f>O555*0.051</f>
        <v>1.938</v>
      </c>
      <c r="Q555" s="11">
        <f>J555*1000/D555</f>
        <v>160</v>
      </c>
      <c r="R555" s="11">
        <f>K555*1000/D555</f>
        <v>197.84615384615384</v>
      </c>
      <c r="S555" s="11">
        <f>L555*1000/D555</f>
        <v>158.61538461538464</v>
      </c>
      <c r="T555" s="75">
        <f>L555-J555</f>
        <v>-0.017999999999999794</v>
      </c>
      <c r="U555" s="75">
        <f>N555-P555</f>
        <v>-0.51</v>
      </c>
      <c r="V555" s="123">
        <f>O555-M555</f>
        <v>10</v>
      </c>
    </row>
    <row r="556" spans="1:22" ht="12.75">
      <c r="A556" s="282"/>
      <c r="B556" s="62">
        <v>121</v>
      </c>
      <c r="C556" s="40" t="s">
        <v>401</v>
      </c>
      <c r="D556" s="41">
        <v>11</v>
      </c>
      <c r="E556" s="41">
        <v>1998</v>
      </c>
      <c r="F556" s="57">
        <v>546.63</v>
      </c>
      <c r="G556" s="57">
        <v>546.63</v>
      </c>
      <c r="H556" s="12">
        <v>3.188</v>
      </c>
      <c r="I556" s="12">
        <f>H556</f>
        <v>3.188</v>
      </c>
      <c r="J556" s="42">
        <v>1.76</v>
      </c>
      <c r="K556" s="12">
        <f>I556-N556</f>
        <v>2.18018</v>
      </c>
      <c r="L556" s="12">
        <f>I556-P556</f>
        <v>2.5385160000000004</v>
      </c>
      <c r="M556" s="11">
        <v>18</v>
      </c>
      <c r="N556" s="12">
        <f>M556*0.05599</f>
        <v>1.00782</v>
      </c>
      <c r="O556" s="11">
        <v>11.6</v>
      </c>
      <c r="P556" s="12">
        <f>O556*0.05599</f>
        <v>0.649484</v>
      </c>
      <c r="Q556" s="11">
        <f>J556*1000/D556</f>
        <v>160</v>
      </c>
      <c r="R556" s="11">
        <f>K556*1000/D556</f>
        <v>198.1981818181818</v>
      </c>
      <c r="S556" s="11">
        <f>L556*1000/D556</f>
        <v>230.77418181818186</v>
      </c>
      <c r="T556" s="75">
        <f>L556-J556</f>
        <v>0.7785160000000004</v>
      </c>
      <c r="U556" s="75">
        <f>N556-P556</f>
        <v>0.358336</v>
      </c>
      <c r="V556" s="123">
        <f>O556-M556</f>
        <v>-6.4</v>
      </c>
    </row>
    <row r="557" spans="1:22" ht="12.75">
      <c r="A557" s="282"/>
      <c r="B557" s="62">
        <v>122</v>
      </c>
      <c r="C557" s="17" t="s">
        <v>712</v>
      </c>
      <c r="D557" s="10">
        <v>40</v>
      </c>
      <c r="E557" s="10">
        <v>1995</v>
      </c>
      <c r="F557" s="43">
        <v>2734.01</v>
      </c>
      <c r="G557" s="43">
        <v>2734.01</v>
      </c>
      <c r="H557" s="12">
        <v>15.325</v>
      </c>
      <c r="I557" s="12">
        <f>H557</f>
        <v>15.325</v>
      </c>
      <c r="J557" s="12">
        <v>6.4</v>
      </c>
      <c r="K557" s="12">
        <f>I557-N557</f>
        <v>7.93</v>
      </c>
      <c r="L557" s="12">
        <f>I557-P557</f>
        <v>7.751342999999999</v>
      </c>
      <c r="M557" s="11">
        <v>145</v>
      </c>
      <c r="N557" s="12">
        <f>M557*0.051</f>
        <v>7.395</v>
      </c>
      <c r="O557" s="11">
        <v>141.089</v>
      </c>
      <c r="P557" s="12">
        <v>7.573657</v>
      </c>
      <c r="Q557" s="11">
        <f>J557*1000/D557</f>
        <v>160</v>
      </c>
      <c r="R557" s="11">
        <f>K557*1000/D557</f>
        <v>198.25</v>
      </c>
      <c r="S557" s="11">
        <f>L557*1000/D557</f>
        <v>193.78357499999998</v>
      </c>
      <c r="T557" s="75">
        <f>L557-J557</f>
        <v>1.351342999999999</v>
      </c>
      <c r="U557" s="75">
        <f>N557-P557</f>
        <v>-0.1786570000000003</v>
      </c>
      <c r="V557" s="123">
        <f>O557-M557</f>
        <v>-3.9110000000000014</v>
      </c>
    </row>
    <row r="558" spans="1:22" ht="12.75">
      <c r="A558" s="282"/>
      <c r="B558" s="62">
        <v>123</v>
      </c>
      <c r="C558" s="9" t="s">
        <v>643</v>
      </c>
      <c r="D558" s="10">
        <v>40</v>
      </c>
      <c r="E558" s="10" t="s">
        <v>147</v>
      </c>
      <c r="F558" s="43">
        <v>2043.74</v>
      </c>
      <c r="G558" s="43">
        <v>2043.74</v>
      </c>
      <c r="H558" s="12">
        <v>12.316</v>
      </c>
      <c r="I558" s="12">
        <v>12.316</v>
      </c>
      <c r="J558" s="12">
        <f>D558*0.16</f>
        <v>6.4</v>
      </c>
      <c r="K558" s="12">
        <f>I558-N558</f>
        <v>7.9336</v>
      </c>
      <c r="L558" s="12">
        <f>I558-P558</f>
        <v>8.700520000000001</v>
      </c>
      <c r="M558" s="11">
        <v>80</v>
      </c>
      <c r="N558" s="12">
        <f>M558*0.05478</f>
        <v>4.3824000000000005</v>
      </c>
      <c r="O558" s="11">
        <v>66</v>
      </c>
      <c r="P558" s="12">
        <f>O558*0.05478</f>
        <v>3.6154800000000002</v>
      </c>
      <c r="Q558" s="11">
        <f>J558*1000/D558</f>
        <v>160</v>
      </c>
      <c r="R558" s="11">
        <f>K558*1000/D558</f>
        <v>198.34</v>
      </c>
      <c r="S558" s="11">
        <f>L558*1000/D558</f>
        <v>217.513</v>
      </c>
      <c r="T558" s="75">
        <f>L558-J558</f>
        <v>2.3005200000000006</v>
      </c>
      <c r="U558" s="75">
        <f>N558-P558</f>
        <v>0.7669200000000003</v>
      </c>
      <c r="V558" s="123">
        <f>O558-M558</f>
        <v>-14</v>
      </c>
    </row>
    <row r="559" spans="1:22" ht="12.75">
      <c r="A559" s="282"/>
      <c r="B559" s="62">
        <v>124</v>
      </c>
      <c r="C559" s="17" t="s">
        <v>51</v>
      </c>
      <c r="D559" s="10">
        <v>20</v>
      </c>
      <c r="E559" s="10">
        <v>1994</v>
      </c>
      <c r="F559" s="43">
        <v>1051</v>
      </c>
      <c r="G559" s="43">
        <v>1051</v>
      </c>
      <c r="H559" s="12">
        <v>6.169</v>
      </c>
      <c r="I559" s="12">
        <f>H559</f>
        <v>6.169</v>
      </c>
      <c r="J559" s="94">
        <v>3.2</v>
      </c>
      <c r="K559" s="12">
        <f>I559-N559</f>
        <v>3.96812</v>
      </c>
      <c r="L559" s="12">
        <f>I559-P559</f>
        <v>3.3239599999999996</v>
      </c>
      <c r="M559" s="98">
        <v>41</v>
      </c>
      <c r="N559" s="12">
        <f>M559*0.05368</f>
        <v>2.2008799999999997</v>
      </c>
      <c r="O559" s="98">
        <v>53</v>
      </c>
      <c r="P559" s="12">
        <f>O559*0.05368</f>
        <v>2.84504</v>
      </c>
      <c r="Q559" s="11">
        <f>J559*1000/D559</f>
        <v>160</v>
      </c>
      <c r="R559" s="11">
        <f>K559*1000/D559</f>
        <v>198.406</v>
      </c>
      <c r="S559" s="11">
        <f>L559*1000/D559</f>
        <v>166.19799999999998</v>
      </c>
      <c r="T559" s="75">
        <f>L559-J559</f>
        <v>0.1239599999999994</v>
      </c>
      <c r="U559" s="75">
        <f>N559-P559</f>
        <v>-0.6441600000000003</v>
      </c>
      <c r="V559" s="123">
        <f>O559-M559</f>
        <v>12</v>
      </c>
    </row>
    <row r="560" spans="1:22" ht="12.75">
      <c r="A560" s="282"/>
      <c r="B560" s="62">
        <v>125</v>
      </c>
      <c r="C560" s="17" t="s">
        <v>43</v>
      </c>
      <c r="D560" s="10">
        <v>60</v>
      </c>
      <c r="E560" s="10">
        <v>1974</v>
      </c>
      <c r="F560" s="43">
        <v>3099</v>
      </c>
      <c r="G560" s="43">
        <v>3099</v>
      </c>
      <c r="H560" s="12">
        <v>17.39</v>
      </c>
      <c r="I560" s="12">
        <f>+H560</f>
        <v>17.39</v>
      </c>
      <c r="J560" s="94">
        <v>9.559980000000001</v>
      </c>
      <c r="K560" s="12">
        <f>I560-N560</f>
        <v>11.91464</v>
      </c>
      <c r="L560" s="12">
        <f>I560-P560</f>
        <v>11.53888</v>
      </c>
      <c r="M560" s="98">
        <v>102</v>
      </c>
      <c r="N560" s="12">
        <f>M560*0.05368</f>
        <v>5.47536</v>
      </c>
      <c r="O560" s="98">
        <v>109</v>
      </c>
      <c r="P560" s="12">
        <f>O560*0.05368</f>
        <v>5.85112</v>
      </c>
      <c r="Q560" s="11">
        <f>J560*1000/D560</f>
        <v>159.33300000000003</v>
      </c>
      <c r="R560" s="11">
        <f>K560*1000/D560</f>
        <v>198.57733333333334</v>
      </c>
      <c r="S560" s="11">
        <f>L560*1000/D560</f>
        <v>192.31466666666668</v>
      </c>
      <c r="T560" s="75">
        <f>L560-J560</f>
        <v>1.9788999999999994</v>
      </c>
      <c r="U560" s="75">
        <f>N560-P560</f>
        <v>-0.37575999999999965</v>
      </c>
      <c r="V560" s="123">
        <f>O560-M560</f>
        <v>7</v>
      </c>
    </row>
    <row r="561" spans="1:22" ht="12.75">
      <c r="A561" s="282"/>
      <c r="B561" s="62">
        <v>126</v>
      </c>
      <c r="C561" s="9" t="s">
        <v>576</v>
      </c>
      <c r="D561" s="10">
        <v>37</v>
      </c>
      <c r="E561" s="10">
        <v>1993</v>
      </c>
      <c r="F561" s="43">
        <v>2180.91</v>
      </c>
      <c r="G561" s="43">
        <v>2180.91</v>
      </c>
      <c r="H561" s="12">
        <v>11.453</v>
      </c>
      <c r="I561" s="12">
        <f>H561</f>
        <v>11.453</v>
      </c>
      <c r="J561" s="12">
        <v>5.52</v>
      </c>
      <c r="K561" s="12">
        <f>I561-N561</f>
        <v>7.372999999999999</v>
      </c>
      <c r="L561" s="12">
        <f>I561-P561</f>
        <v>11.453</v>
      </c>
      <c r="M561" s="11">
        <v>80</v>
      </c>
      <c r="N561" s="12">
        <f>M561*0.051</f>
        <v>4.08</v>
      </c>
      <c r="O561" s="11">
        <v>60</v>
      </c>
      <c r="P561" s="12"/>
      <c r="Q561" s="11">
        <f>J561*1000/D561</f>
        <v>149.1891891891892</v>
      </c>
      <c r="R561" s="11">
        <f>K561*1000/D561</f>
        <v>199.27027027027026</v>
      </c>
      <c r="S561" s="11">
        <f>L561*1000/D561</f>
        <v>309.5405405405405</v>
      </c>
      <c r="T561" s="75">
        <f>L561-J561</f>
        <v>5.933</v>
      </c>
      <c r="U561" s="75">
        <f>N561-P561</f>
        <v>4.08</v>
      </c>
      <c r="V561" s="123">
        <f>O561-M561</f>
        <v>-20</v>
      </c>
    </row>
    <row r="562" spans="1:22" ht="12.75">
      <c r="A562" s="282"/>
      <c r="B562" s="62">
        <v>127</v>
      </c>
      <c r="C562" s="17" t="s">
        <v>389</v>
      </c>
      <c r="D562" s="10">
        <v>12</v>
      </c>
      <c r="E562" s="10">
        <v>1982</v>
      </c>
      <c r="F562" s="43">
        <v>539</v>
      </c>
      <c r="G562" s="43">
        <v>539</v>
      </c>
      <c r="H562" s="12">
        <v>2.8</v>
      </c>
      <c r="I562" s="12">
        <v>2.8</v>
      </c>
      <c r="J562" s="12">
        <f>D562*0.16</f>
        <v>1.92</v>
      </c>
      <c r="K562" s="12">
        <f>I562-N562</f>
        <v>2.392</v>
      </c>
      <c r="L562" s="12">
        <f>I562-P562</f>
        <v>2.0095</v>
      </c>
      <c r="M562" s="11">
        <v>8</v>
      </c>
      <c r="N562" s="12">
        <f>M562*0.051</f>
        <v>0.408</v>
      </c>
      <c r="O562" s="11">
        <v>15.5</v>
      </c>
      <c r="P562" s="12">
        <f>O562*0.051</f>
        <v>0.7905</v>
      </c>
      <c r="Q562" s="11">
        <f>J562*1000/D562</f>
        <v>160</v>
      </c>
      <c r="R562" s="11">
        <f>K562*1000/D562</f>
        <v>199.33333333333334</v>
      </c>
      <c r="S562" s="11">
        <f>L562*1000/D562</f>
        <v>167.45833333333334</v>
      </c>
      <c r="T562" s="75">
        <f>L562-J562</f>
        <v>0.08950000000000014</v>
      </c>
      <c r="U562" s="75">
        <f>N562-P562</f>
        <v>-0.3825</v>
      </c>
      <c r="V562" s="123">
        <f>O562-M562</f>
        <v>7.5</v>
      </c>
    </row>
    <row r="563" spans="1:22" ht="12.75">
      <c r="A563" s="282"/>
      <c r="B563" s="62">
        <v>128</v>
      </c>
      <c r="C563" s="9" t="s">
        <v>562</v>
      </c>
      <c r="D563" s="10">
        <v>40</v>
      </c>
      <c r="E563" s="10" t="s">
        <v>147</v>
      </c>
      <c r="F563" s="43">
        <v>2192.15</v>
      </c>
      <c r="G563" s="57">
        <f>F563</f>
        <v>2192.15</v>
      </c>
      <c r="H563" s="12">
        <v>11.436</v>
      </c>
      <c r="I563" s="12">
        <f>H563</f>
        <v>11.436</v>
      </c>
      <c r="J563" s="12">
        <v>6.32</v>
      </c>
      <c r="K563" s="12">
        <f>I563-N563</f>
        <v>7.97808</v>
      </c>
      <c r="L563" s="12">
        <f>I563-P563</f>
        <v>8.854624000000001</v>
      </c>
      <c r="M563" s="11">
        <v>64</v>
      </c>
      <c r="N563" s="12">
        <f>M563*0.05403</f>
        <v>3.45792</v>
      </c>
      <c r="O563" s="11">
        <v>46.9</v>
      </c>
      <c r="P563" s="12">
        <f>O563*0.05504</f>
        <v>2.5813759999999997</v>
      </c>
      <c r="Q563" s="11">
        <f>J563*1000/D563</f>
        <v>158</v>
      </c>
      <c r="R563" s="11">
        <f>K563*1000/D563</f>
        <v>199.452</v>
      </c>
      <c r="S563" s="11">
        <f>L563*1000/D563</f>
        <v>221.36560000000003</v>
      </c>
      <c r="T563" s="75">
        <f>L563-J563</f>
        <v>2.534624000000001</v>
      </c>
      <c r="U563" s="75">
        <f>N563-P563</f>
        <v>0.8765440000000004</v>
      </c>
      <c r="V563" s="123">
        <f>O563-M563</f>
        <v>-17.1</v>
      </c>
    </row>
    <row r="564" spans="1:22" ht="12.75">
      <c r="A564" s="282"/>
      <c r="B564" s="62">
        <v>129</v>
      </c>
      <c r="C564" s="259" t="s">
        <v>180</v>
      </c>
      <c r="D564" s="248">
        <v>13</v>
      </c>
      <c r="E564" s="249" t="s">
        <v>147</v>
      </c>
      <c r="F564" s="314">
        <v>955.66</v>
      </c>
      <c r="G564" s="314">
        <v>646.5</v>
      </c>
      <c r="H564" s="340">
        <v>4.5</v>
      </c>
      <c r="I564" s="251">
        <f>H564</f>
        <v>4.5</v>
      </c>
      <c r="J564" s="251">
        <v>2.01</v>
      </c>
      <c r="K564" s="251">
        <f>I564-N564</f>
        <v>2.59596</v>
      </c>
      <c r="L564" s="251">
        <f>I564-P564</f>
        <v>3.3353622</v>
      </c>
      <c r="M564" s="290">
        <v>36</v>
      </c>
      <c r="N564" s="251">
        <f>M564*0.05289</f>
        <v>1.90404</v>
      </c>
      <c r="O564" s="290">
        <v>22.02</v>
      </c>
      <c r="P564" s="251">
        <f>O564*0.05289</f>
        <v>1.1646378</v>
      </c>
      <c r="Q564" s="252">
        <f>J564*1000/D564</f>
        <v>154.61538461538458</v>
      </c>
      <c r="R564" s="252">
        <f>K564*1000/D564</f>
        <v>199.68923076923076</v>
      </c>
      <c r="S564" s="252">
        <f>L564*1000/D564</f>
        <v>256.5663230769231</v>
      </c>
      <c r="T564" s="250">
        <f>L564-J564</f>
        <v>1.3253622000000003</v>
      </c>
      <c r="U564" s="250">
        <f>N564-P564</f>
        <v>0.7394022</v>
      </c>
      <c r="V564" s="253">
        <f>O564-M564</f>
        <v>-13.98</v>
      </c>
    </row>
    <row r="565" spans="1:22" ht="12.75">
      <c r="A565" s="282"/>
      <c r="B565" s="62">
        <v>130</v>
      </c>
      <c r="C565" s="9" t="s">
        <v>410</v>
      </c>
      <c r="D565" s="10">
        <v>10</v>
      </c>
      <c r="E565" s="41" t="s">
        <v>405</v>
      </c>
      <c r="F565" s="43">
        <v>705.87</v>
      </c>
      <c r="G565" s="57">
        <f>F565</f>
        <v>705.87</v>
      </c>
      <c r="H565" s="12">
        <v>3.089</v>
      </c>
      <c r="I565" s="12">
        <f>H565</f>
        <v>3.089</v>
      </c>
      <c r="J565" s="12">
        <f>160*D565/1000</f>
        <v>1.6</v>
      </c>
      <c r="K565" s="12">
        <f>I565-N565</f>
        <v>2.01265</v>
      </c>
      <c r="L565" s="12">
        <f>I565-P565</f>
        <v>1.882355</v>
      </c>
      <c r="M565" s="11">
        <v>19</v>
      </c>
      <c r="N565" s="12">
        <f>M565*0.05665</f>
        <v>1.07635</v>
      </c>
      <c r="O565" s="11">
        <v>21.3</v>
      </c>
      <c r="P565" s="12">
        <f>O565*0.05665</f>
        <v>1.206645</v>
      </c>
      <c r="Q565" s="11">
        <f>J565*1000/D565</f>
        <v>160</v>
      </c>
      <c r="R565" s="11">
        <f>K565*1000/D565</f>
        <v>201.265</v>
      </c>
      <c r="S565" s="11">
        <f>L565*1000/D565</f>
        <v>188.2355</v>
      </c>
      <c r="T565" s="75">
        <f>L565-J565</f>
        <v>0.2823549999999999</v>
      </c>
      <c r="U565" s="75">
        <f>N565-P565</f>
        <v>-0.13029500000000005</v>
      </c>
      <c r="V565" s="123">
        <f>O565-M565</f>
        <v>2.3000000000000007</v>
      </c>
    </row>
    <row r="566" spans="1:22" ht="12.75">
      <c r="A566" s="282"/>
      <c r="B566" s="62">
        <v>131</v>
      </c>
      <c r="C566" s="259" t="s">
        <v>170</v>
      </c>
      <c r="D566" s="248">
        <v>15</v>
      </c>
      <c r="E566" s="249" t="s">
        <v>147</v>
      </c>
      <c r="F566" s="314">
        <v>880.02</v>
      </c>
      <c r="G566" s="314">
        <v>565.48</v>
      </c>
      <c r="H566" s="340">
        <v>4.1</v>
      </c>
      <c r="I566" s="251">
        <f>H566</f>
        <v>4.1</v>
      </c>
      <c r="J566" s="251">
        <v>1.94</v>
      </c>
      <c r="K566" s="251">
        <f>I566-N566</f>
        <v>3.0421999999999993</v>
      </c>
      <c r="L566" s="251">
        <f>I566-P566</f>
        <v>2.846507</v>
      </c>
      <c r="M566" s="290">
        <v>20</v>
      </c>
      <c r="N566" s="251">
        <f>M566*0.05289</f>
        <v>1.0578</v>
      </c>
      <c r="O566" s="290">
        <v>23.7</v>
      </c>
      <c r="P566" s="251">
        <f>O566*0.05289</f>
        <v>1.253493</v>
      </c>
      <c r="Q566" s="252">
        <f>J566*1000/D566</f>
        <v>129.33333333333334</v>
      </c>
      <c r="R566" s="252">
        <f>K566*1000/D566</f>
        <v>202.8133333333333</v>
      </c>
      <c r="S566" s="252">
        <f>L566*1000/D566</f>
        <v>189.76713333333333</v>
      </c>
      <c r="T566" s="250">
        <f>L566-J566</f>
        <v>0.906507</v>
      </c>
      <c r="U566" s="250">
        <f>N566-P566</f>
        <v>-0.1956929999999999</v>
      </c>
      <c r="V566" s="253">
        <f>O566-M566</f>
        <v>3.6999999999999993</v>
      </c>
    </row>
    <row r="567" spans="1:22" ht="12.75">
      <c r="A567" s="282"/>
      <c r="B567" s="62">
        <v>132</v>
      </c>
      <c r="C567" s="9" t="s">
        <v>222</v>
      </c>
      <c r="D567" s="10">
        <v>37</v>
      </c>
      <c r="E567" s="10">
        <v>1986</v>
      </c>
      <c r="F567" s="43">
        <v>2244.37</v>
      </c>
      <c r="G567" s="43">
        <v>2244.37</v>
      </c>
      <c r="H567" s="12">
        <v>11.738</v>
      </c>
      <c r="I567" s="12">
        <v>11.738</v>
      </c>
      <c r="J567" s="12">
        <v>5.92</v>
      </c>
      <c r="K567" s="12">
        <f>I567-N567</f>
        <v>7.505</v>
      </c>
      <c r="L567" s="12">
        <f>I567-P567</f>
        <v>8.117</v>
      </c>
      <c r="M567" s="11">
        <v>83</v>
      </c>
      <c r="N567" s="12">
        <f>M567*0.051</f>
        <v>4.233</v>
      </c>
      <c r="O567" s="11">
        <v>71</v>
      </c>
      <c r="P567" s="12">
        <f>O567*0.051</f>
        <v>3.6209999999999996</v>
      </c>
      <c r="Q567" s="11">
        <f>J567*1000/D567</f>
        <v>160</v>
      </c>
      <c r="R567" s="11">
        <f>K567*1000/D567</f>
        <v>202.83783783783784</v>
      </c>
      <c r="S567" s="11">
        <f>L567*1000/D567</f>
        <v>219.37837837837841</v>
      </c>
      <c r="T567" s="75">
        <f>L567-J567</f>
        <v>2.197000000000001</v>
      </c>
      <c r="U567" s="75">
        <f>N567-P567</f>
        <v>0.6120000000000001</v>
      </c>
      <c r="V567" s="123">
        <f>O567-M567</f>
        <v>-12</v>
      </c>
    </row>
    <row r="568" spans="1:22" ht="12.75">
      <c r="A568" s="282"/>
      <c r="B568" s="62">
        <v>133</v>
      </c>
      <c r="C568" s="17" t="s">
        <v>189</v>
      </c>
      <c r="D568" s="10">
        <v>55</v>
      </c>
      <c r="E568" s="10">
        <v>1969</v>
      </c>
      <c r="F568" s="43">
        <v>2530.4</v>
      </c>
      <c r="G568" s="43">
        <v>2530.4</v>
      </c>
      <c r="H568" s="12">
        <v>16.7</v>
      </c>
      <c r="I568" s="12">
        <v>16.7</v>
      </c>
      <c r="J568" s="12">
        <v>8.8</v>
      </c>
      <c r="K568" s="12">
        <f>I568-N568</f>
        <v>11.18121</v>
      </c>
      <c r="L568" s="12">
        <f>I568-P568</f>
        <v>11.258</v>
      </c>
      <c r="M568" s="11">
        <v>91</v>
      </c>
      <c r="N568" s="12">
        <v>5.51879</v>
      </c>
      <c r="O568" s="11">
        <v>96</v>
      </c>
      <c r="P568" s="12">
        <v>5.442</v>
      </c>
      <c r="Q568" s="11">
        <f>0.16*1000</f>
        <v>160</v>
      </c>
      <c r="R568" s="11">
        <f>K568/D568*1000</f>
        <v>203.29472727272727</v>
      </c>
      <c r="S568" s="11">
        <f>L568/D568*1000</f>
        <v>204.69090909090906</v>
      </c>
      <c r="T568" s="75">
        <f>L568-J568</f>
        <v>2.4579999999999984</v>
      </c>
      <c r="U568" s="75">
        <f>N568-P568</f>
        <v>0.07678999999999991</v>
      </c>
      <c r="V568" s="123">
        <f>O568-M568</f>
        <v>5</v>
      </c>
    </row>
    <row r="569" spans="1:22" ht="12.75">
      <c r="A569" s="282"/>
      <c r="B569" s="62">
        <v>134</v>
      </c>
      <c r="C569" s="9" t="s">
        <v>503</v>
      </c>
      <c r="D569" s="10">
        <v>22</v>
      </c>
      <c r="E569" s="10"/>
      <c r="F569" s="43">
        <v>1143.04</v>
      </c>
      <c r="G569" s="43">
        <v>1143.04</v>
      </c>
      <c r="H569" s="12">
        <v>6.372</v>
      </c>
      <c r="I569" s="12">
        <v>6.372</v>
      </c>
      <c r="J569" s="12">
        <v>3.52</v>
      </c>
      <c r="K569" s="12">
        <f>I569-N569</f>
        <v>4.485</v>
      </c>
      <c r="L569" s="12">
        <f>I569-P569</f>
        <v>4.485</v>
      </c>
      <c r="M569" s="11">
        <v>37</v>
      </c>
      <c r="N569" s="12">
        <f>M569*0.051</f>
        <v>1.8869999999999998</v>
      </c>
      <c r="O569" s="11">
        <v>37</v>
      </c>
      <c r="P569" s="12">
        <f>O569*0.051</f>
        <v>1.8869999999999998</v>
      </c>
      <c r="Q569" s="11">
        <f>J569*1000/D569</f>
        <v>160</v>
      </c>
      <c r="R569" s="11">
        <f>K569*1000/D569</f>
        <v>203.86363636363637</v>
      </c>
      <c r="S569" s="11">
        <f>L569*1000/D569</f>
        <v>203.86363636363637</v>
      </c>
      <c r="T569" s="75">
        <f>L569-J569</f>
        <v>0.9650000000000003</v>
      </c>
      <c r="U569" s="75">
        <f>N569-P569</f>
        <v>0</v>
      </c>
      <c r="V569" s="123">
        <f>O569-M569</f>
        <v>0</v>
      </c>
    </row>
    <row r="570" spans="1:22" ht="12.75">
      <c r="A570" s="282"/>
      <c r="B570" s="62">
        <v>135</v>
      </c>
      <c r="C570" s="17" t="s">
        <v>305</v>
      </c>
      <c r="D570" s="10">
        <v>48</v>
      </c>
      <c r="E570" s="10">
        <v>1981</v>
      </c>
      <c r="F570" s="43">
        <v>2980.6</v>
      </c>
      <c r="G570" s="43">
        <f>F570</f>
        <v>2980.6</v>
      </c>
      <c r="H570" s="12">
        <v>15.88</v>
      </c>
      <c r="I570" s="12">
        <f>H570</f>
        <v>15.88</v>
      </c>
      <c r="J570" s="12">
        <v>11.2</v>
      </c>
      <c r="K570" s="12">
        <f>I570-N570</f>
        <v>9.811</v>
      </c>
      <c r="L570" s="12">
        <f>I570-P570</f>
        <v>7.804525000000002</v>
      </c>
      <c r="M570" s="11">
        <v>119</v>
      </c>
      <c r="N570" s="12">
        <f>M570*0.051</f>
        <v>6.069</v>
      </c>
      <c r="O570" s="11">
        <v>142.5</v>
      </c>
      <c r="P570" s="12">
        <f>O570*0.05667</f>
        <v>8.075474999999999</v>
      </c>
      <c r="Q570" s="11">
        <f>J570*1000/D570</f>
        <v>233.33333333333334</v>
      </c>
      <c r="R570" s="11">
        <f>K570*1000/D570</f>
        <v>204.39583333333334</v>
      </c>
      <c r="S570" s="11">
        <f>L570*1000/D570</f>
        <v>162.59427083333335</v>
      </c>
      <c r="T570" s="75">
        <f>L570-J570</f>
        <v>-3.3954749999999976</v>
      </c>
      <c r="U570" s="75">
        <f>N570-P570</f>
        <v>-2.006474999999999</v>
      </c>
      <c r="V570" s="123">
        <f>1.11*O570-M570</f>
        <v>39.17500000000001</v>
      </c>
    </row>
    <row r="571" spans="1:22" ht="12.75">
      <c r="A571" s="282"/>
      <c r="B571" s="62">
        <v>136</v>
      </c>
      <c r="C571" s="9" t="s">
        <v>223</v>
      </c>
      <c r="D571" s="10">
        <v>36</v>
      </c>
      <c r="E571" s="10"/>
      <c r="F571" s="43">
        <v>1975.69</v>
      </c>
      <c r="G571" s="43">
        <v>1975.69</v>
      </c>
      <c r="H571" s="12">
        <v>10.827</v>
      </c>
      <c r="I571" s="12">
        <v>10.827</v>
      </c>
      <c r="J571" s="12">
        <v>5.76</v>
      </c>
      <c r="K571" s="12">
        <f>I571-N571</f>
        <v>7.359</v>
      </c>
      <c r="L571" s="12">
        <f>I571-P571</f>
        <v>7.359</v>
      </c>
      <c r="M571" s="11">
        <v>68</v>
      </c>
      <c r="N571" s="12">
        <f>M571*0.051</f>
        <v>3.468</v>
      </c>
      <c r="O571" s="11">
        <v>68</v>
      </c>
      <c r="P571" s="12">
        <f>O571*0.051</f>
        <v>3.468</v>
      </c>
      <c r="Q571" s="11">
        <f>J571*1000/D571</f>
        <v>160</v>
      </c>
      <c r="R571" s="11">
        <f>K571*1000/D571</f>
        <v>204.41666666666666</v>
      </c>
      <c r="S571" s="11">
        <f>L571*1000/D571</f>
        <v>204.41666666666666</v>
      </c>
      <c r="T571" s="75">
        <f>L571-J571</f>
        <v>1.5990000000000002</v>
      </c>
      <c r="U571" s="75">
        <f>N571-P571</f>
        <v>0</v>
      </c>
      <c r="V571" s="123">
        <f>O571-M571</f>
        <v>0</v>
      </c>
    </row>
    <row r="572" spans="1:22" ht="12.75">
      <c r="A572" s="282"/>
      <c r="B572" s="62">
        <v>137</v>
      </c>
      <c r="C572" s="9" t="s">
        <v>356</v>
      </c>
      <c r="D572" s="10">
        <v>55</v>
      </c>
      <c r="E572" s="10" t="s">
        <v>147</v>
      </c>
      <c r="F572" s="43">
        <v>2471.92</v>
      </c>
      <c r="G572" s="57">
        <f>F572</f>
        <v>2471.92</v>
      </c>
      <c r="H572" s="12">
        <v>15.362</v>
      </c>
      <c r="I572" s="12">
        <f>H572</f>
        <v>15.362</v>
      </c>
      <c r="J572" s="12">
        <v>8.4</v>
      </c>
      <c r="K572" s="12">
        <f>I572-N572</f>
        <v>11.25572</v>
      </c>
      <c r="L572" s="12">
        <f>I572-P572</f>
        <v>11.0809888</v>
      </c>
      <c r="M572" s="11">
        <v>76</v>
      </c>
      <c r="N572" s="12">
        <f>M572*0.05403</f>
        <v>4.10628</v>
      </c>
      <c r="O572" s="11">
        <v>77.78</v>
      </c>
      <c r="P572" s="12">
        <f>O572*0.05504</f>
        <v>4.2810112</v>
      </c>
      <c r="Q572" s="11">
        <f>J572*1000/D572</f>
        <v>152.72727272727272</v>
      </c>
      <c r="R572" s="11">
        <f>K572*1000/D572</f>
        <v>204.64945454545455</v>
      </c>
      <c r="S572" s="11">
        <f>L572*1000/D572</f>
        <v>201.47252363636363</v>
      </c>
      <c r="T572" s="75">
        <f>L572-J572</f>
        <v>2.6809887999999997</v>
      </c>
      <c r="U572" s="75">
        <f>N572-P572</f>
        <v>-0.1747312000000001</v>
      </c>
      <c r="V572" s="123">
        <f>O572-M572</f>
        <v>1.7800000000000011</v>
      </c>
    </row>
    <row r="573" spans="1:22" ht="12.75">
      <c r="A573" s="282"/>
      <c r="B573" s="62">
        <v>138</v>
      </c>
      <c r="C573" s="9" t="s">
        <v>646</v>
      </c>
      <c r="D573" s="10">
        <v>21</v>
      </c>
      <c r="E573" s="10" t="s">
        <v>147</v>
      </c>
      <c r="F573" s="43">
        <v>1076.8</v>
      </c>
      <c r="G573" s="43">
        <v>1076.8</v>
      </c>
      <c r="H573" s="12">
        <v>6.854</v>
      </c>
      <c r="I573" s="12">
        <v>6.854</v>
      </c>
      <c r="J573" s="12">
        <f>D573*0.16</f>
        <v>3.36</v>
      </c>
      <c r="K573" s="12">
        <f>I573-N573</f>
        <v>4.33412</v>
      </c>
      <c r="L573" s="12">
        <f>I573-P573</f>
        <v>4.71758</v>
      </c>
      <c r="M573" s="11">
        <v>46</v>
      </c>
      <c r="N573" s="12">
        <f>M573*0.05478</f>
        <v>2.51988</v>
      </c>
      <c r="O573" s="11">
        <v>39</v>
      </c>
      <c r="P573" s="12">
        <f>O573*0.05478</f>
        <v>2.13642</v>
      </c>
      <c r="Q573" s="11">
        <f>J573*1000/D573</f>
        <v>160</v>
      </c>
      <c r="R573" s="11">
        <f>K573*1000/D573</f>
        <v>206.3866666666667</v>
      </c>
      <c r="S573" s="11">
        <f>L573*1000/D573</f>
        <v>224.64666666666668</v>
      </c>
      <c r="T573" s="75">
        <f>L573-J573</f>
        <v>1.35758</v>
      </c>
      <c r="U573" s="75">
        <f>N573-P573</f>
        <v>0.3834599999999999</v>
      </c>
      <c r="V573" s="123">
        <f>O573-M573</f>
        <v>-7</v>
      </c>
    </row>
    <row r="574" spans="1:22" ht="12.75">
      <c r="A574" s="282"/>
      <c r="B574" s="62">
        <v>139</v>
      </c>
      <c r="C574" s="17" t="s">
        <v>209</v>
      </c>
      <c r="D574" s="10">
        <v>46</v>
      </c>
      <c r="E574" s="10">
        <v>1989</v>
      </c>
      <c r="F574" s="43">
        <v>2224.25</v>
      </c>
      <c r="G574" s="43">
        <v>2224.25</v>
      </c>
      <c r="H574" s="12">
        <v>14.397</v>
      </c>
      <c r="I574" s="12">
        <f>H574</f>
        <v>14.397</v>
      </c>
      <c r="J574" s="12">
        <v>6.899985</v>
      </c>
      <c r="K574" s="12">
        <f>I574-N574</f>
        <v>9.501000000000001</v>
      </c>
      <c r="L574" s="12">
        <f>I574-P574</f>
        <v>10.8423</v>
      </c>
      <c r="M574" s="11">
        <v>96</v>
      </c>
      <c r="N574" s="12">
        <f>M574*0.051</f>
        <v>4.896</v>
      </c>
      <c r="O574" s="11">
        <v>69.7</v>
      </c>
      <c r="P574" s="12">
        <f>O574*0.051</f>
        <v>3.5547</v>
      </c>
      <c r="Q574" s="11">
        <f>J574*1000/D574</f>
        <v>149.99967391304347</v>
      </c>
      <c r="R574" s="11">
        <f>K574*1000/D574</f>
        <v>206.5434782608696</v>
      </c>
      <c r="S574" s="11">
        <f>L574*1000/D574</f>
        <v>235.70217391304345</v>
      </c>
      <c r="T574" s="75">
        <f>L574-J574</f>
        <v>3.942315</v>
      </c>
      <c r="U574" s="75">
        <f>N574-P574</f>
        <v>1.3413</v>
      </c>
      <c r="V574" s="123">
        <f>O574-M574</f>
        <v>-26.299999999999997</v>
      </c>
    </row>
    <row r="575" spans="1:22" ht="12.75">
      <c r="A575" s="282"/>
      <c r="B575" s="62">
        <v>140</v>
      </c>
      <c r="C575" s="20" t="s">
        <v>510</v>
      </c>
      <c r="D575" s="10">
        <v>55</v>
      </c>
      <c r="E575" s="10" t="s">
        <v>147</v>
      </c>
      <c r="F575" s="43">
        <v>2985.9</v>
      </c>
      <c r="G575" s="43">
        <v>2985.9</v>
      </c>
      <c r="H575" s="12">
        <v>11.36</v>
      </c>
      <c r="I575" s="12">
        <f>H575</f>
        <v>11.36</v>
      </c>
      <c r="J575" s="12">
        <v>8.64</v>
      </c>
      <c r="K575" s="12">
        <f>I575-N575</f>
        <v>11.36</v>
      </c>
      <c r="L575" s="12">
        <f>I575-P575</f>
        <v>6.412999999999999</v>
      </c>
      <c r="M575" s="11"/>
      <c r="N575" s="12">
        <f>M575*0.051</f>
        <v>0</v>
      </c>
      <c r="O575" s="13">
        <v>97</v>
      </c>
      <c r="P575" s="12">
        <f>O575*0.051</f>
        <v>4.947</v>
      </c>
      <c r="Q575" s="11">
        <f>J575*1000/D575</f>
        <v>157.0909090909091</v>
      </c>
      <c r="R575" s="11">
        <f>K575*1000/D575</f>
        <v>206.54545454545453</v>
      </c>
      <c r="S575" s="11">
        <f>L575*1000/D575</f>
        <v>116.59999999999998</v>
      </c>
      <c r="T575" s="75">
        <f>L575-J575</f>
        <v>-2.227000000000001</v>
      </c>
      <c r="U575" s="75">
        <f>N575-P575</f>
        <v>-4.947</v>
      </c>
      <c r="V575" s="123">
        <f>O575-M575</f>
        <v>97</v>
      </c>
    </row>
    <row r="576" spans="1:22" ht="12.75">
      <c r="A576" s="282"/>
      <c r="B576" s="62">
        <v>141</v>
      </c>
      <c r="C576" s="40" t="s">
        <v>640</v>
      </c>
      <c r="D576" s="41">
        <v>40</v>
      </c>
      <c r="E576" s="10" t="s">
        <v>147</v>
      </c>
      <c r="F576" s="57">
        <v>1687.58</v>
      </c>
      <c r="G576" s="57">
        <v>1687.58</v>
      </c>
      <c r="H576" s="12">
        <v>12.51</v>
      </c>
      <c r="I576" s="12">
        <v>12.51</v>
      </c>
      <c r="J576" s="12">
        <f>D576*0.16</f>
        <v>6.4</v>
      </c>
      <c r="K576" s="12">
        <f>I576-N576</f>
        <v>8.29194</v>
      </c>
      <c r="L576" s="12">
        <f>I576-P576</f>
        <v>8.5789872</v>
      </c>
      <c r="M576" s="11">
        <v>77</v>
      </c>
      <c r="N576" s="12">
        <f>M576*0.05478</f>
        <v>4.21806</v>
      </c>
      <c r="O576" s="11">
        <v>71.76</v>
      </c>
      <c r="P576" s="12">
        <f>O576*0.05478</f>
        <v>3.9310128000000004</v>
      </c>
      <c r="Q576" s="11">
        <f>J576*1000/D576</f>
        <v>160</v>
      </c>
      <c r="R576" s="11">
        <f>K576*1000/D576</f>
        <v>207.29850000000002</v>
      </c>
      <c r="S576" s="11">
        <f>L576*1000/D576</f>
        <v>214.47467999999998</v>
      </c>
      <c r="T576" s="75">
        <f>L576-J576</f>
        <v>2.1789872</v>
      </c>
      <c r="U576" s="75">
        <f>N576-P576</f>
        <v>0.28704719999999995</v>
      </c>
      <c r="V576" s="123">
        <f>O576-M576</f>
        <v>-5.239999999999995</v>
      </c>
    </row>
    <row r="577" spans="1:22" ht="12.75">
      <c r="A577" s="282"/>
      <c r="B577" s="62">
        <v>142</v>
      </c>
      <c r="C577" s="9" t="s">
        <v>515</v>
      </c>
      <c r="D577" s="10">
        <v>50</v>
      </c>
      <c r="E577" s="10" t="s">
        <v>147</v>
      </c>
      <c r="F577" s="43">
        <v>2537.72</v>
      </c>
      <c r="G577" s="43">
        <v>2537.72</v>
      </c>
      <c r="H577" s="12">
        <v>10.4</v>
      </c>
      <c r="I577" s="12">
        <f>H577</f>
        <v>10.4</v>
      </c>
      <c r="J577" s="12">
        <v>8</v>
      </c>
      <c r="K577" s="12">
        <f>I577-N577</f>
        <v>10.4</v>
      </c>
      <c r="L577" s="12">
        <f>I577-P577</f>
        <v>7.697000000000001</v>
      </c>
      <c r="M577" s="11"/>
      <c r="N577" s="12">
        <f>M577*0.051</f>
        <v>0</v>
      </c>
      <c r="O577" s="11">
        <v>53</v>
      </c>
      <c r="P577" s="12">
        <f>O577*0.051</f>
        <v>2.703</v>
      </c>
      <c r="Q577" s="11">
        <f>J577*1000/D577</f>
        <v>160</v>
      </c>
      <c r="R577" s="11">
        <f>K577*1000/D577</f>
        <v>208</v>
      </c>
      <c r="S577" s="11">
        <f>L577*1000/D577</f>
        <v>153.94000000000003</v>
      </c>
      <c r="T577" s="75">
        <f>L577-J577</f>
        <v>-0.30299999999999905</v>
      </c>
      <c r="U577" s="75">
        <f>N577-P577</f>
        <v>-2.703</v>
      </c>
      <c r="V577" s="123">
        <f>O577-M577</f>
        <v>53</v>
      </c>
    </row>
    <row r="578" spans="1:22" ht="12.75">
      <c r="A578" s="282"/>
      <c r="B578" s="62">
        <v>143</v>
      </c>
      <c r="C578" s="17" t="s">
        <v>430</v>
      </c>
      <c r="D578" s="10">
        <v>70</v>
      </c>
      <c r="E578" s="10">
        <v>1985</v>
      </c>
      <c r="F578" s="43">
        <v>3373.25</v>
      </c>
      <c r="G578" s="43">
        <v>3373.25</v>
      </c>
      <c r="H578" s="12">
        <v>20.418566</v>
      </c>
      <c r="I578" s="12">
        <f>H578</f>
        <v>20.418566</v>
      </c>
      <c r="J578" s="12">
        <v>10.73331</v>
      </c>
      <c r="K578" s="12">
        <f>I578-N578</f>
        <v>14.65373</v>
      </c>
      <c r="L578" s="12">
        <f>I578-P578</f>
        <v>14.65373</v>
      </c>
      <c r="M578" s="11">
        <v>113.036</v>
      </c>
      <c r="N578" s="12">
        <f>M578*0.051</f>
        <v>5.764836</v>
      </c>
      <c r="O578" s="11">
        <v>113.036</v>
      </c>
      <c r="P578" s="12">
        <f>O578*0.051</f>
        <v>5.764836</v>
      </c>
      <c r="Q578" s="11">
        <f>J578*1000/D578</f>
        <v>153.333</v>
      </c>
      <c r="R578" s="11">
        <f>K578*1000/D578</f>
        <v>209.339</v>
      </c>
      <c r="S578" s="11">
        <f>L578*1000/D578</f>
        <v>209.339</v>
      </c>
      <c r="T578" s="75">
        <f>L578-J578</f>
        <v>3.92042</v>
      </c>
      <c r="U578" s="75">
        <f>N578-P578</f>
        <v>0</v>
      </c>
      <c r="V578" s="123">
        <f>O578-M578</f>
        <v>0</v>
      </c>
    </row>
    <row r="579" spans="1:22" ht="12.75">
      <c r="A579" s="282"/>
      <c r="B579" s="62">
        <v>144</v>
      </c>
      <c r="C579" s="20" t="s">
        <v>560</v>
      </c>
      <c r="D579" s="10">
        <v>22</v>
      </c>
      <c r="E579" s="10" t="s">
        <v>147</v>
      </c>
      <c r="F579" s="43">
        <v>1217.03</v>
      </c>
      <c r="G579" s="57">
        <f>F579</f>
        <v>1217.03</v>
      </c>
      <c r="H579" s="12">
        <v>6.767</v>
      </c>
      <c r="I579" s="12">
        <f>H579</f>
        <v>6.767</v>
      </c>
      <c r="J579" s="12">
        <v>3.52</v>
      </c>
      <c r="K579" s="12">
        <f>I579-N579</f>
        <v>4.6058</v>
      </c>
      <c r="L579" s="12">
        <f>I579-P579</f>
        <v>4.65983</v>
      </c>
      <c r="M579" s="11">
        <v>40</v>
      </c>
      <c r="N579" s="12">
        <f>M579*0.05403</f>
        <v>2.1612</v>
      </c>
      <c r="O579" s="11">
        <v>39</v>
      </c>
      <c r="P579" s="12">
        <f>O579*0.05403</f>
        <v>2.10717</v>
      </c>
      <c r="Q579" s="11">
        <f>J579*1000/D579</f>
        <v>160</v>
      </c>
      <c r="R579" s="11">
        <f>K579*1000/D579</f>
        <v>209.35454545454547</v>
      </c>
      <c r="S579" s="11">
        <f>L579*1000/D579</f>
        <v>211.81045454545455</v>
      </c>
      <c r="T579" s="75">
        <f>L579-J579</f>
        <v>1.1398300000000003</v>
      </c>
      <c r="U579" s="75">
        <f>N579-P579</f>
        <v>0.05403000000000002</v>
      </c>
      <c r="V579" s="123">
        <f>O579-M579</f>
        <v>-1</v>
      </c>
    </row>
    <row r="580" spans="1:22" ht="12.75">
      <c r="A580" s="282"/>
      <c r="B580" s="62">
        <v>145</v>
      </c>
      <c r="C580" s="9" t="s">
        <v>97</v>
      </c>
      <c r="D580" s="10">
        <v>11</v>
      </c>
      <c r="E580" s="10">
        <v>1961</v>
      </c>
      <c r="F580" s="43">
        <v>526.5</v>
      </c>
      <c r="G580" s="43">
        <v>526.5</v>
      </c>
      <c r="H580" s="12">
        <v>2.838</v>
      </c>
      <c r="I580" s="12">
        <f>H580</f>
        <v>2.838</v>
      </c>
      <c r="J580" s="12">
        <v>1.76</v>
      </c>
      <c r="K580" s="12">
        <f>I580-N580</f>
        <v>2.3055600000000003</v>
      </c>
      <c r="L580" s="12">
        <f>I580-P580</f>
        <v>2.4084000000000003</v>
      </c>
      <c r="M580" s="11">
        <v>10.44</v>
      </c>
      <c r="N580" s="12">
        <f>M580*0.051</f>
        <v>0.5324399999999999</v>
      </c>
      <c r="O580" s="11">
        <v>8</v>
      </c>
      <c r="P580" s="12">
        <f>O580*0.0537</f>
        <v>0.4296</v>
      </c>
      <c r="Q580" s="11">
        <f>J580*1000/D580</f>
        <v>160</v>
      </c>
      <c r="R580" s="11">
        <f>K580*1000/D580</f>
        <v>209.59636363636366</v>
      </c>
      <c r="S580" s="11">
        <f>L580*1000/D580</f>
        <v>218.9454545454546</v>
      </c>
      <c r="T580" s="75">
        <f>L580-J580</f>
        <v>0.6484000000000003</v>
      </c>
      <c r="U580" s="75">
        <f>N580-P580</f>
        <v>0.10283999999999993</v>
      </c>
      <c r="V580" s="123">
        <f>O580-M580</f>
        <v>-2.4399999999999995</v>
      </c>
    </row>
    <row r="581" spans="1:22" ht="12.75">
      <c r="A581" s="282"/>
      <c r="B581" s="62">
        <v>146</v>
      </c>
      <c r="C581" s="9" t="s">
        <v>225</v>
      </c>
      <c r="D581" s="10">
        <v>12</v>
      </c>
      <c r="E581" s="10">
        <v>1964</v>
      </c>
      <c r="F581" s="43">
        <v>440.78</v>
      </c>
      <c r="G581" s="43">
        <v>440.78</v>
      </c>
      <c r="H581" s="12">
        <v>3.461</v>
      </c>
      <c r="I581" s="12">
        <v>3.461</v>
      </c>
      <c r="J581" s="12">
        <v>1.92</v>
      </c>
      <c r="K581" s="12">
        <f>I581-N581</f>
        <v>2.5175</v>
      </c>
      <c r="L581" s="12">
        <f>I581-P581</f>
        <v>2.5175</v>
      </c>
      <c r="M581" s="11">
        <v>18.5</v>
      </c>
      <c r="N581" s="12">
        <f>M581*0.051</f>
        <v>0.9434999999999999</v>
      </c>
      <c r="O581" s="11">
        <v>18.5</v>
      </c>
      <c r="P581" s="12">
        <f>O581*0.051</f>
        <v>0.9434999999999999</v>
      </c>
      <c r="Q581" s="11">
        <f>J581*1000/D581</f>
        <v>160</v>
      </c>
      <c r="R581" s="11">
        <f>K581*1000/D581</f>
        <v>209.79166666666666</v>
      </c>
      <c r="S581" s="11">
        <f>L581*1000/D581</f>
        <v>209.79166666666666</v>
      </c>
      <c r="T581" s="75">
        <f>L581-J581</f>
        <v>0.5975000000000001</v>
      </c>
      <c r="U581" s="75">
        <f>N581-P581</f>
        <v>0</v>
      </c>
      <c r="V581" s="123">
        <f>O581-M581</f>
        <v>0</v>
      </c>
    </row>
    <row r="582" spans="1:22" ht="12.75">
      <c r="A582" s="282"/>
      <c r="B582" s="62">
        <v>147</v>
      </c>
      <c r="C582" s="9" t="s">
        <v>563</v>
      </c>
      <c r="D582" s="10">
        <v>40</v>
      </c>
      <c r="E582" s="10" t="s">
        <v>147</v>
      </c>
      <c r="F582" s="43">
        <v>2248.6</v>
      </c>
      <c r="G582" s="57">
        <f>F582</f>
        <v>2248.6</v>
      </c>
      <c r="H582" s="12">
        <v>12.39</v>
      </c>
      <c r="I582" s="12">
        <f>H582</f>
        <v>12.39</v>
      </c>
      <c r="J582" s="12">
        <v>6.4</v>
      </c>
      <c r="K582" s="12">
        <f>I582-N582</f>
        <v>8.39178</v>
      </c>
      <c r="L582" s="12">
        <f>I582-P582</f>
        <v>9.4035296</v>
      </c>
      <c r="M582" s="11">
        <v>74</v>
      </c>
      <c r="N582" s="12">
        <f>M582*0.05403</f>
        <v>3.9982200000000003</v>
      </c>
      <c r="O582" s="11">
        <v>54.26</v>
      </c>
      <c r="P582" s="12">
        <f>O582*0.05504</f>
        <v>2.9864704</v>
      </c>
      <c r="Q582" s="11">
        <f>J582*1000/D582</f>
        <v>160</v>
      </c>
      <c r="R582" s="11">
        <f>K582*1000/D582</f>
        <v>209.79450000000003</v>
      </c>
      <c r="S582" s="11">
        <f>L582*1000/D582</f>
        <v>235.08823999999998</v>
      </c>
      <c r="T582" s="75">
        <f>L582-J582</f>
        <v>3.0035296000000002</v>
      </c>
      <c r="U582" s="75">
        <f>N582-P582</f>
        <v>1.0117496000000004</v>
      </c>
      <c r="V582" s="123">
        <f>O582-M582</f>
        <v>-19.740000000000002</v>
      </c>
    </row>
    <row r="583" spans="1:22" ht="12.75">
      <c r="A583" s="282"/>
      <c r="B583" s="62">
        <v>148</v>
      </c>
      <c r="C583" s="259" t="s">
        <v>177</v>
      </c>
      <c r="D583" s="248">
        <v>59</v>
      </c>
      <c r="E583" s="249" t="s">
        <v>147</v>
      </c>
      <c r="F583" s="314">
        <v>3689.78</v>
      </c>
      <c r="G583" s="314">
        <v>3627.64</v>
      </c>
      <c r="H583" s="340">
        <v>18.41</v>
      </c>
      <c r="I583" s="251">
        <f>H583</f>
        <v>18.41</v>
      </c>
      <c r="J583" s="251">
        <v>9.44</v>
      </c>
      <c r="K583" s="251">
        <f>I583-N583</f>
        <v>12.38054</v>
      </c>
      <c r="L583" s="251">
        <f>I583-P583</f>
        <v>12.407513900000001</v>
      </c>
      <c r="M583" s="290">
        <v>114</v>
      </c>
      <c r="N583" s="251">
        <f>M583*0.05289</f>
        <v>6.02946</v>
      </c>
      <c r="O583" s="290">
        <v>113.49</v>
      </c>
      <c r="P583" s="251">
        <f>O583*0.05289</f>
        <v>6.0024861</v>
      </c>
      <c r="Q583" s="252">
        <f>J583*1000/D583</f>
        <v>160</v>
      </c>
      <c r="R583" s="252">
        <f>K583*1000/D583</f>
        <v>209.83966101694912</v>
      </c>
      <c r="S583" s="252">
        <f>L583*1000/D583</f>
        <v>210.29684576271188</v>
      </c>
      <c r="T583" s="250">
        <f>L583-J583</f>
        <v>2.967513900000002</v>
      </c>
      <c r="U583" s="250">
        <f>N583-P583</f>
        <v>0.02697390000000066</v>
      </c>
      <c r="V583" s="253">
        <f>O583-M583</f>
        <v>-0.5100000000000051</v>
      </c>
    </row>
    <row r="584" spans="1:22" ht="12.75">
      <c r="A584" s="282"/>
      <c r="B584" s="62">
        <v>149</v>
      </c>
      <c r="C584" s="254" t="s">
        <v>614</v>
      </c>
      <c r="D584" s="255">
        <v>24</v>
      </c>
      <c r="E584" s="255">
        <v>1981</v>
      </c>
      <c r="F584" s="316">
        <v>1651.3</v>
      </c>
      <c r="G584" s="316">
        <v>1651.3</v>
      </c>
      <c r="H584" s="12">
        <v>8.76</v>
      </c>
      <c r="I584" s="342">
        <f>H584</f>
        <v>8.76</v>
      </c>
      <c r="J584" s="12">
        <v>3.84</v>
      </c>
      <c r="K584" s="12">
        <f>I584-N584</f>
        <v>5.037</v>
      </c>
      <c r="L584" s="12">
        <f>I584-P584</f>
        <v>6.8067</v>
      </c>
      <c r="M584" s="11">
        <v>73</v>
      </c>
      <c r="N584" s="12">
        <f>M584*0.051</f>
        <v>3.723</v>
      </c>
      <c r="O584" s="11">
        <v>38.3</v>
      </c>
      <c r="P584" s="12">
        <f>O584*0.051</f>
        <v>1.9532999999999998</v>
      </c>
      <c r="Q584" s="11">
        <f>J584*1000/D584</f>
        <v>160</v>
      </c>
      <c r="R584" s="11">
        <f>K584*1000/D584</f>
        <v>209.875</v>
      </c>
      <c r="S584" s="11">
        <f>L584*1000/D584</f>
        <v>283.6125</v>
      </c>
      <c r="T584" s="75">
        <f>L584-J584</f>
        <v>2.9667000000000003</v>
      </c>
      <c r="U584" s="75">
        <f>N584-P584</f>
        <v>1.7697</v>
      </c>
      <c r="V584" s="123">
        <f>O584-M584</f>
        <v>-34.7</v>
      </c>
    </row>
    <row r="585" spans="1:22" ht="12.75">
      <c r="A585" s="282"/>
      <c r="B585" s="62">
        <v>150</v>
      </c>
      <c r="C585" s="20" t="s">
        <v>513</v>
      </c>
      <c r="D585" s="10">
        <v>45</v>
      </c>
      <c r="E585" s="10" t="s">
        <v>147</v>
      </c>
      <c r="F585" s="43">
        <v>2333.1</v>
      </c>
      <c r="G585" s="43">
        <v>2333.1</v>
      </c>
      <c r="H585" s="12">
        <v>9.48</v>
      </c>
      <c r="I585" s="12">
        <f>H585</f>
        <v>9.48</v>
      </c>
      <c r="J585" s="12">
        <v>7.2</v>
      </c>
      <c r="K585" s="12">
        <f>I585-N585</f>
        <v>9.48</v>
      </c>
      <c r="L585" s="12">
        <f>I585-P585</f>
        <v>5.91</v>
      </c>
      <c r="M585" s="11"/>
      <c r="N585" s="12">
        <f>M585*0.051</f>
        <v>0</v>
      </c>
      <c r="O585" s="13">
        <v>70</v>
      </c>
      <c r="P585" s="12">
        <f>O585*0.051</f>
        <v>3.57</v>
      </c>
      <c r="Q585" s="11">
        <f>J585*1000/D585</f>
        <v>160</v>
      </c>
      <c r="R585" s="11">
        <f>K585*1000/D585</f>
        <v>210.66666666666666</v>
      </c>
      <c r="S585" s="11">
        <f>L585*1000/D585</f>
        <v>131.33333333333334</v>
      </c>
      <c r="T585" s="75">
        <f>L585-J585</f>
        <v>-1.29</v>
      </c>
      <c r="U585" s="75">
        <f>N585-P585</f>
        <v>-3.57</v>
      </c>
      <c r="V585" s="123">
        <f>O585-M585</f>
        <v>70</v>
      </c>
    </row>
    <row r="586" spans="1:22" ht="12.75">
      <c r="A586" s="282"/>
      <c r="B586" s="62">
        <v>151</v>
      </c>
      <c r="C586" s="17" t="s">
        <v>266</v>
      </c>
      <c r="D586" s="10">
        <v>12</v>
      </c>
      <c r="E586" s="10">
        <v>1986</v>
      </c>
      <c r="F586" s="43">
        <v>540</v>
      </c>
      <c r="G586" s="43">
        <v>540</v>
      </c>
      <c r="H586" s="12">
        <v>3.3</v>
      </c>
      <c r="I586" s="12">
        <v>3.3</v>
      </c>
      <c r="J586" s="12">
        <f>D586*0.16</f>
        <v>1.92</v>
      </c>
      <c r="K586" s="12">
        <f>I586-N586</f>
        <v>2.535</v>
      </c>
      <c r="L586" s="12">
        <f>I586-P586</f>
        <v>2.739</v>
      </c>
      <c r="M586" s="11">
        <v>15</v>
      </c>
      <c r="N586" s="12">
        <f>M586*0.051</f>
        <v>0.7649999999999999</v>
      </c>
      <c r="O586" s="11">
        <v>11</v>
      </c>
      <c r="P586" s="12">
        <f>O586*0.051</f>
        <v>0.5609999999999999</v>
      </c>
      <c r="Q586" s="11">
        <f>J586*1000/D586</f>
        <v>160</v>
      </c>
      <c r="R586" s="11">
        <f>K586*1000/D586</f>
        <v>211.25</v>
      </c>
      <c r="S586" s="11">
        <f>L586*1000/D586</f>
        <v>228.25</v>
      </c>
      <c r="T586" s="75">
        <f>L586-J586</f>
        <v>0.819</v>
      </c>
      <c r="U586" s="75">
        <f>N586-P586</f>
        <v>0.20399999999999996</v>
      </c>
      <c r="V586" s="123">
        <f>O586-M586</f>
        <v>-4</v>
      </c>
    </row>
    <row r="587" spans="1:22" ht="12.75">
      <c r="A587" s="282"/>
      <c r="B587" s="62">
        <v>152</v>
      </c>
      <c r="C587" s="17" t="s">
        <v>714</v>
      </c>
      <c r="D587" s="10">
        <v>44</v>
      </c>
      <c r="E587" s="10" t="s">
        <v>147</v>
      </c>
      <c r="F587" s="43">
        <v>2337.92</v>
      </c>
      <c r="G587" s="43">
        <v>2337.92</v>
      </c>
      <c r="H587" s="12">
        <v>15.216</v>
      </c>
      <c r="I587" s="12">
        <f>H587</f>
        <v>15.216</v>
      </c>
      <c r="J587" s="12">
        <v>7.04</v>
      </c>
      <c r="K587" s="12">
        <f>I587-N587</f>
        <v>9.350999999999999</v>
      </c>
      <c r="L587" s="12">
        <f>I587-P587</f>
        <v>10.760559999999998</v>
      </c>
      <c r="M587" s="11">
        <v>115</v>
      </c>
      <c r="N587" s="12">
        <f>M587*0.051</f>
        <v>5.864999999999999</v>
      </c>
      <c r="O587" s="11">
        <v>83</v>
      </c>
      <c r="P587" s="12">
        <v>4.45544</v>
      </c>
      <c r="Q587" s="11">
        <f>J587*1000/D587</f>
        <v>160</v>
      </c>
      <c r="R587" s="11">
        <f>K587*1000/D587</f>
        <v>212.52272727272728</v>
      </c>
      <c r="S587" s="11">
        <f>L587*1000/D587</f>
        <v>244.55818181818177</v>
      </c>
      <c r="T587" s="75">
        <f>L587-J587</f>
        <v>3.720559999999998</v>
      </c>
      <c r="U587" s="75">
        <f>N587-P587</f>
        <v>1.409559999999999</v>
      </c>
      <c r="V587" s="123">
        <f>O587-M587</f>
        <v>-32</v>
      </c>
    </row>
    <row r="588" spans="1:22" ht="12.75">
      <c r="A588" s="282"/>
      <c r="B588" s="62">
        <v>153</v>
      </c>
      <c r="C588" s="17" t="s">
        <v>63</v>
      </c>
      <c r="D588" s="10">
        <v>72</v>
      </c>
      <c r="E588" s="10">
        <v>1990</v>
      </c>
      <c r="F588" s="43">
        <v>4364</v>
      </c>
      <c r="G588" s="43">
        <v>4364</v>
      </c>
      <c r="H588" s="12">
        <v>22.851</v>
      </c>
      <c r="I588" s="12">
        <f>H588</f>
        <v>22.851</v>
      </c>
      <c r="J588" s="94">
        <v>10.640016000000001</v>
      </c>
      <c r="K588" s="12">
        <f>I588-N588</f>
        <v>15.303</v>
      </c>
      <c r="L588" s="12">
        <f>I588-P588</f>
        <v>16.16133</v>
      </c>
      <c r="M588" s="98">
        <v>148</v>
      </c>
      <c r="N588" s="12">
        <f>M588*0.051</f>
        <v>7.547999999999999</v>
      </c>
      <c r="O588" s="98">
        <v>131.17000000000002</v>
      </c>
      <c r="P588" s="12">
        <f>O588*0.051</f>
        <v>6.6896700000000004</v>
      </c>
      <c r="Q588" s="11">
        <f>J588*1000/D588</f>
        <v>147.77800000000002</v>
      </c>
      <c r="R588" s="11">
        <f>K588*1000/D588</f>
        <v>212.54166666666666</v>
      </c>
      <c r="S588" s="11">
        <f>L588*1000/D588</f>
        <v>224.46291666666667</v>
      </c>
      <c r="T588" s="75">
        <f>L588-J588</f>
        <v>5.5213139999999985</v>
      </c>
      <c r="U588" s="75">
        <f>N588-P588</f>
        <v>0.8583299999999987</v>
      </c>
      <c r="V588" s="123">
        <f>O588-M588</f>
        <v>-16.829999999999984</v>
      </c>
    </row>
    <row r="589" spans="1:22" ht="12.75">
      <c r="A589" s="282"/>
      <c r="B589" s="62">
        <v>154</v>
      </c>
      <c r="C589" s="17" t="s">
        <v>199</v>
      </c>
      <c r="D589" s="10">
        <v>60</v>
      </c>
      <c r="E589" s="10">
        <v>1985</v>
      </c>
      <c r="F589" s="43">
        <v>3839.55</v>
      </c>
      <c r="G589" s="43">
        <v>3839.55</v>
      </c>
      <c r="H589" s="12">
        <v>20.1</v>
      </c>
      <c r="I589" s="12">
        <v>20.1</v>
      </c>
      <c r="J589" s="12">
        <v>9.6</v>
      </c>
      <c r="K589" s="12">
        <f>I589-N589</f>
        <v>12.787000000000003</v>
      </c>
      <c r="L589" s="12">
        <f>I589-P589</f>
        <v>13.8641</v>
      </c>
      <c r="M589" s="11">
        <v>129</v>
      </c>
      <c r="N589" s="12">
        <v>7.313</v>
      </c>
      <c r="O589" s="11">
        <v>110</v>
      </c>
      <c r="P589" s="12">
        <v>6.2359</v>
      </c>
      <c r="Q589" s="11">
        <f>0.16*1000</f>
        <v>160</v>
      </c>
      <c r="R589" s="11">
        <f>K589/D589*1000</f>
        <v>213.1166666666667</v>
      </c>
      <c r="S589" s="11">
        <f>L589/D589*1000</f>
        <v>231.06833333333336</v>
      </c>
      <c r="T589" s="75">
        <f>L589-J589</f>
        <v>4.264100000000001</v>
      </c>
      <c r="U589" s="75">
        <f>N589-P589</f>
        <v>1.0770999999999997</v>
      </c>
      <c r="V589" s="123">
        <f>O589-M589</f>
        <v>-19</v>
      </c>
    </row>
    <row r="590" spans="1:22" ht="12.75">
      <c r="A590" s="282"/>
      <c r="B590" s="62">
        <v>155</v>
      </c>
      <c r="C590" s="9" t="s">
        <v>548</v>
      </c>
      <c r="D590" s="10">
        <v>22</v>
      </c>
      <c r="E590" s="10" t="s">
        <v>147</v>
      </c>
      <c r="F590" s="43">
        <v>1157.42</v>
      </c>
      <c r="G590" s="43">
        <f>F590</f>
        <v>1157.42</v>
      </c>
      <c r="H590" s="12">
        <v>6.588</v>
      </c>
      <c r="I590" s="12">
        <f>H590</f>
        <v>6.588</v>
      </c>
      <c r="J590" s="12">
        <v>3.52</v>
      </c>
      <c r="K590" s="12">
        <f>I590-N590</f>
        <v>4.69695</v>
      </c>
      <c r="L590" s="12">
        <f>I590-P590</f>
        <v>2.9744736</v>
      </c>
      <c r="M590" s="11">
        <v>35</v>
      </c>
      <c r="N590" s="12">
        <f>M590*0.05403</f>
        <v>1.8910500000000001</v>
      </c>
      <c r="O590" s="11">
        <v>66.88</v>
      </c>
      <c r="P590" s="12">
        <f>O590*0.05403</f>
        <v>3.6135264</v>
      </c>
      <c r="Q590" s="11">
        <f>J590*1000/D590</f>
        <v>160</v>
      </c>
      <c r="R590" s="11">
        <f>K590*1000/D590</f>
        <v>213.49772727272727</v>
      </c>
      <c r="S590" s="11">
        <f>L590*1000/D590</f>
        <v>135.20334545454546</v>
      </c>
      <c r="T590" s="75">
        <f>L590-J590</f>
        <v>-0.5455264</v>
      </c>
      <c r="U590" s="75">
        <f>N590-P590</f>
        <v>-1.7224764</v>
      </c>
      <c r="V590" s="123">
        <f>O590-M590</f>
        <v>31.879999999999995</v>
      </c>
    </row>
    <row r="591" spans="1:22" ht="12.75">
      <c r="A591" s="282"/>
      <c r="B591" s="62">
        <v>156</v>
      </c>
      <c r="C591" s="9" t="s">
        <v>524</v>
      </c>
      <c r="D591" s="10">
        <v>99</v>
      </c>
      <c r="E591" s="10" t="s">
        <v>147</v>
      </c>
      <c r="F591" s="43">
        <v>4419.26</v>
      </c>
      <c r="G591" s="43">
        <v>4419.26</v>
      </c>
      <c r="H591" s="12">
        <v>21.18</v>
      </c>
      <c r="I591" s="12">
        <f>H591</f>
        <v>21.18</v>
      </c>
      <c r="J591" s="12">
        <v>15.84</v>
      </c>
      <c r="K591" s="12">
        <f>I591-N591</f>
        <v>21.18</v>
      </c>
      <c r="L591" s="12">
        <f>I591-P591</f>
        <v>15.111</v>
      </c>
      <c r="M591" s="11"/>
      <c r="N591" s="12">
        <f>M591*0.051</f>
        <v>0</v>
      </c>
      <c r="O591" s="11">
        <v>119</v>
      </c>
      <c r="P591" s="12">
        <f>O591*0.051</f>
        <v>6.069</v>
      </c>
      <c r="Q591" s="11">
        <f>J591*1000/D591</f>
        <v>160</v>
      </c>
      <c r="R591" s="11">
        <f>K591*1000/D591</f>
        <v>213.93939393939394</v>
      </c>
      <c r="S591" s="11">
        <f>L591*1000/D591</f>
        <v>152.63636363636363</v>
      </c>
      <c r="T591" s="75">
        <f>L591-J591</f>
        <v>-0.7289999999999992</v>
      </c>
      <c r="U591" s="75">
        <f>N591-P591</f>
        <v>-6.069</v>
      </c>
      <c r="V591" s="123">
        <f>O591-M591</f>
        <v>119</v>
      </c>
    </row>
    <row r="592" spans="1:22" ht="12.75">
      <c r="A592" s="282"/>
      <c r="B592" s="62">
        <v>157</v>
      </c>
      <c r="C592" s="51" t="s">
        <v>476</v>
      </c>
      <c r="D592" s="52">
        <v>12</v>
      </c>
      <c r="E592" s="52">
        <v>1960</v>
      </c>
      <c r="F592" s="312">
        <v>536.88</v>
      </c>
      <c r="G592" s="312">
        <v>400.83</v>
      </c>
      <c r="H592" s="12">
        <v>3.079</v>
      </c>
      <c r="I592" s="12">
        <f>H592</f>
        <v>3.079</v>
      </c>
      <c r="J592" s="12">
        <v>1.84</v>
      </c>
      <c r="K592" s="12">
        <f>I592-N592</f>
        <v>2.569</v>
      </c>
      <c r="L592" s="12">
        <f>I592-P592</f>
        <v>2.7277120000000004</v>
      </c>
      <c r="M592" s="11">
        <v>10</v>
      </c>
      <c r="N592" s="12">
        <f>M592*0.051</f>
        <v>0.51</v>
      </c>
      <c r="O592" s="11">
        <v>6.888</v>
      </c>
      <c r="P592" s="12">
        <f>O592*0.051</f>
        <v>0.351288</v>
      </c>
      <c r="Q592" s="11">
        <f>J592*1000/D592</f>
        <v>153.33333333333334</v>
      </c>
      <c r="R592" s="11">
        <f>K592*1000/D592</f>
        <v>214.08333333333334</v>
      </c>
      <c r="S592" s="11">
        <f>L592*1000/D592</f>
        <v>227.30933333333337</v>
      </c>
      <c r="T592" s="75">
        <f>L592-J592</f>
        <v>0.8877120000000003</v>
      </c>
      <c r="U592" s="75">
        <f>N592-P592</f>
        <v>0.15871200000000002</v>
      </c>
      <c r="V592" s="123">
        <f>O592-M592</f>
        <v>-3.112</v>
      </c>
    </row>
    <row r="593" spans="1:22" ht="12.75">
      <c r="A593" s="282"/>
      <c r="B593" s="62">
        <v>158</v>
      </c>
      <c r="C593" s="9" t="s">
        <v>645</v>
      </c>
      <c r="D593" s="10">
        <v>40</v>
      </c>
      <c r="E593" s="10" t="s">
        <v>147</v>
      </c>
      <c r="F593" s="43">
        <v>1664.79</v>
      </c>
      <c r="G593" s="43">
        <v>1664.79</v>
      </c>
      <c r="H593" s="12">
        <v>11.54</v>
      </c>
      <c r="I593" s="12">
        <v>11.54</v>
      </c>
      <c r="J593" s="12">
        <f>D593*0.16</f>
        <v>6.4</v>
      </c>
      <c r="K593" s="12">
        <f>I593-N593</f>
        <v>8.581879999999998</v>
      </c>
      <c r="L593" s="12">
        <f>I593-P593</f>
        <v>8.937949999999999</v>
      </c>
      <c r="M593" s="11">
        <v>54</v>
      </c>
      <c r="N593" s="12">
        <f>M593*0.05478</f>
        <v>2.95812</v>
      </c>
      <c r="O593" s="11">
        <v>47.5</v>
      </c>
      <c r="P593" s="12">
        <f>O593*0.05478</f>
        <v>2.60205</v>
      </c>
      <c r="Q593" s="11">
        <f>J593*1000/D593</f>
        <v>160</v>
      </c>
      <c r="R593" s="11">
        <f>K593*1000/D593</f>
        <v>214.54699999999994</v>
      </c>
      <c r="S593" s="11">
        <f>L593*1000/D593</f>
        <v>223.44874999999996</v>
      </c>
      <c r="T593" s="75">
        <f>L593-J593</f>
        <v>2.5379499999999986</v>
      </c>
      <c r="U593" s="75">
        <f>N593-P593</f>
        <v>0.3560699999999999</v>
      </c>
      <c r="V593" s="123">
        <f>O593-M593</f>
        <v>-6.5</v>
      </c>
    </row>
    <row r="594" spans="1:22" ht="12.75">
      <c r="A594" s="282"/>
      <c r="B594" s="62">
        <v>159</v>
      </c>
      <c r="C594" s="51" t="s">
        <v>475</v>
      </c>
      <c r="D594" s="52">
        <v>56</v>
      </c>
      <c r="E594" s="52">
        <v>1974</v>
      </c>
      <c r="F594" s="312">
        <v>3394.62</v>
      </c>
      <c r="G594" s="312">
        <v>2739.68</v>
      </c>
      <c r="H594" s="12">
        <v>15.893</v>
      </c>
      <c r="I594" s="12">
        <f>H594</f>
        <v>15.893</v>
      </c>
      <c r="J594" s="12">
        <v>8.8</v>
      </c>
      <c r="K594" s="12">
        <f>I594-N594</f>
        <v>12.017000000000001</v>
      </c>
      <c r="L594" s="12">
        <f>I594-P594</f>
        <v>11.600738</v>
      </c>
      <c r="M594" s="11">
        <v>76</v>
      </c>
      <c r="N594" s="12">
        <f>M594*0.051</f>
        <v>3.876</v>
      </c>
      <c r="O594" s="11">
        <v>84.162</v>
      </c>
      <c r="P594" s="12">
        <f>O594*0.051</f>
        <v>4.292262</v>
      </c>
      <c r="Q594" s="11">
        <f>J594*1000/D594</f>
        <v>157.14285714285714</v>
      </c>
      <c r="R594" s="11">
        <f>K594*1000/D594</f>
        <v>214.58928571428575</v>
      </c>
      <c r="S594" s="11">
        <f>L594*1000/D594</f>
        <v>207.1560357142857</v>
      </c>
      <c r="T594" s="75">
        <f>L594-J594</f>
        <v>2.800737999999999</v>
      </c>
      <c r="U594" s="75">
        <f>N594-P594</f>
        <v>-0.41626200000000013</v>
      </c>
      <c r="V594" s="123">
        <f>O594-M594</f>
        <v>8.162000000000006</v>
      </c>
    </row>
    <row r="595" spans="1:22" ht="12.75">
      <c r="A595" s="282"/>
      <c r="B595" s="62">
        <v>160</v>
      </c>
      <c r="C595" s="9" t="s">
        <v>270</v>
      </c>
      <c r="D595" s="10">
        <v>4</v>
      </c>
      <c r="E595" s="10">
        <v>1980</v>
      </c>
      <c r="F595" s="43">
        <v>197.23</v>
      </c>
      <c r="G595" s="43">
        <v>197.23</v>
      </c>
      <c r="H595" s="12">
        <v>1.195</v>
      </c>
      <c r="I595" s="12">
        <f>H595</f>
        <v>1.195</v>
      </c>
      <c r="J595" s="12">
        <v>0.64</v>
      </c>
      <c r="K595" s="12">
        <f>I595-N595</f>
        <v>0.85906</v>
      </c>
      <c r="L595" s="12">
        <f>I595-P595</f>
        <v>0.85906</v>
      </c>
      <c r="M595" s="11">
        <v>6</v>
      </c>
      <c r="N595" s="12">
        <f>M595*0.05599</f>
        <v>0.33594</v>
      </c>
      <c r="O595" s="11">
        <v>6</v>
      </c>
      <c r="P595" s="12">
        <f>O595*0.05599</f>
        <v>0.33594</v>
      </c>
      <c r="Q595" s="11">
        <f>J595*1000/D595</f>
        <v>160</v>
      </c>
      <c r="R595" s="11">
        <f>K595*1000/D595</f>
        <v>214.76500000000001</v>
      </c>
      <c r="S595" s="11">
        <f>L595*1000/D595</f>
        <v>214.76500000000001</v>
      </c>
      <c r="T595" s="75">
        <f>L595-J595</f>
        <v>0.21906000000000003</v>
      </c>
      <c r="U595" s="75">
        <f>N595-P595</f>
        <v>0</v>
      </c>
      <c r="V595" s="123">
        <f>O595-M595</f>
        <v>0</v>
      </c>
    </row>
    <row r="596" spans="1:22" ht="12.75">
      <c r="A596" s="282"/>
      <c r="B596" s="62">
        <v>161</v>
      </c>
      <c r="C596" s="9" t="s">
        <v>564</v>
      </c>
      <c r="D596" s="10">
        <v>45</v>
      </c>
      <c r="E596" s="10" t="s">
        <v>147</v>
      </c>
      <c r="F596" s="43">
        <v>2390.28</v>
      </c>
      <c r="G596" s="57">
        <f>F596</f>
        <v>2390.28</v>
      </c>
      <c r="H596" s="12">
        <v>13.348</v>
      </c>
      <c r="I596" s="12">
        <f>H596</f>
        <v>13.348</v>
      </c>
      <c r="J596" s="12">
        <v>7.2</v>
      </c>
      <c r="K596" s="12">
        <f>I596-N596</f>
        <v>9.673960000000001</v>
      </c>
      <c r="L596" s="12">
        <f>I596-P596</f>
        <v>10.260256000000002</v>
      </c>
      <c r="M596" s="11">
        <v>68</v>
      </c>
      <c r="N596" s="12">
        <f>M596*0.05403</f>
        <v>3.67404</v>
      </c>
      <c r="O596" s="11">
        <v>56.1</v>
      </c>
      <c r="P596" s="12">
        <f>O596*0.05504</f>
        <v>3.087744</v>
      </c>
      <c r="Q596" s="11">
        <f>J596*1000/D596</f>
        <v>160</v>
      </c>
      <c r="R596" s="11">
        <f>K596*1000/D596</f>
        <v>214.9768888888889</v>
      </c>
      <c r="S596" s="11">
        <f>L596*1000/D596</f>
        <v>228.00568888888893</v>
      </c>
      <c r="T596" s="75">
        <f>L596-J596</f>
        <v>3.0602560000000016</v>
      </c>
      <c r="U596" s="75">
        <f>N596-P596</f>
        <v>0.5862960000000004</v>
      </c>
      <c r="V596" s="123">
        <f>O596-M596</f>
        <v>-11.899999999999999</v>
      </c>
    </row>
    <row r="597" spans="1:22" ht="12.75">
      <c r="A597" s="282"/>
      <c r="B597" s="62">
        <v>162</v>
      </c>
      <c r="C597" s="20" t="s">
        <v>642</v>
      </c>
      <c r="D597" s="10">
        <v>45</v>
      </c>
      <c r="E597" s="10" t="s">
        <v>147</v>
      </c>
      <c r="F597" s="43">
        <v>1885.08</v>
      </c>
      <c r="G597" s="43">
        <v>1885.08</v>
      </c>
      <c r="H597" s="12">
        <v>12.8</v>
      </c>
      <c r="I597" s="12">
        <v>12.8</v>
      </c>
      <c r="J597" s="12">
        <f>D597*0.16</f>
        <v>7.2</v>
      </c>
      <c r="K597" s="12">
        <f>I597-N597</f>
        <v>9.67754</v>
      </c>
      <c r="L597" s="12">
        <f>I597-P597</f>
        <v>9.7038344</v>
      </c>
      <c r="M597" s="11">
        <v>57</v>
      </c>
      <c r="N597" s="12">
        <f>M597*0.05478</f>
        <v>3.1224600000000002</v>
      </c>
      <c r="O597" s="11">
        <v>56.52</v>
      </c>
      <c r="P597" s="12">
        <f>O597*0.05478</f>
        <v>3.0961656000000004</v>
      </c>
      <c r="Q597" s="11">
        <f>J597*1000/D597</f>
        <v>160</v>
      </c>
      <c r="R597" s="11">
        <f>K597*1000/D597</f>
        <v>215.05644444444445</v>
      </c>
      <c r="S597" s="11">
        <f>L597*1000/D597</f>
        <v>215.64076444444444</v>
      </c>
      <c r="T597" s="75">
        <f>L597-J597</f>
        <v>2.5038343999999997</v>
      </c>
      <c r="U597" s="75">
        <f>N597-P597</f>
        <v>0.02629439999999983</v>
      </c>
      <c r="V597" s="123">
        <f>O597-M597</f>
        <v>-0.4799999999999969</v>
      </c>
    </row>
    <row r="598" spans="1:22" ht="12.75">
      <c r="A598" s="282"/>
      <c r="B598" s="62">
        <v>163</v>
      </c>
      <c r="C598" s="17" t="s">
        <v>287</v>
      </c>
      <c r="D598" s="10">
        <v>64</v>
      </c>
      <c r="E598" s="10">
        <v>1989</v>
      </c>
      <c r="F598" s="43">
        <v>4099.2</v>
      </c>
      <c r="G598" s="43">
        <f>F598</f>
        <v>4099.2</v>
      </c>
      <c r="H598" s="12">
        <v>21.17</v>
      </c>
      <c r="I598" s="12">
        <f>H598</f>
        <v>21.17</v>
      </c>
      <c r="J598" s="12">
        <v>10.16</v>
      </c>
      <c r="K598" s="12">
        <f>I598-N598</f>
        <v>13.775000000000002</v>
      </c>
      <c r="L598" s="12">
        <f>I598-P598</f>
        <v>13.995578000000002</v>
      </c>
      <c r="M598" s="11">
        <v>145</v>
      </c>
      <c r="N598" s="12">
        <f>M598*0.051</f>
        <v>7.395</v>
      </c>
      <c r="O598" s="11">
        <v>126.6</v>
      </c>
      <c r="P598" s="12">
        <f>O598*0.05667</f>
        <v>7.174422</v>
      </c>
      <c r="Q598" s="11">
        <f>J598*1000/D598</f>
        <v>158.75</v>
      </c>
      <c r="R598" s="11">
        <f>K598*1000/D598</f>
        <v>215.23437500000003</v>
      </c>
      <c r="S598" s="11">
        <f>L598*1000/D598</f>
        <v>218.68090625000002</v>
      </c>
      <c r="T598" s="75">
        <f>L598-J598</f>
        <v>3.8355780000000017</v>
      </c>
      <c r="U598" s="75">
        <f>N598-P598</f>
        <v>0.22057799999999972</v>
      </c>
      <c r="V598" s="123">
        <f>1.11*O598-M598</f>
        <v>-4.4739999999999895</v>
      </c>
    </row>
    <row r="599" spans="1:22" ht="12.75">
      <c r="A599" s="282"/>
      <c r="B599" s="62">
        <v>164</v>
      </c>
      <c r="C599" s="40" t="s">
        <v>608</v>
      </c>
      <c r="D599" s="41">
        <v>4</v>
      </c>
      <c r="E599" s="41">
        <v>1954</v>
      </c>
      <c r="F599" s="57">
        <v>268.9</v>
      </c>
      <c r="G599" s="57">
        <v>268.9</v>
      </c>
      <c r="H599" s="12">
        <v>1.116</v>
      </c>
      <c r="I599" s="342">
        <f>H599</f>
        <v>1.116</v>
      </c>
      <c r="J599" s="42">
        <v>0.61</v>
      </c>
      <c r="K599" s="12">
        <f>I599-N599</f>
        <v>0.8610000000000001</v>
      </c>
      <c r="L599" s="12">
        <f>I599-P599</f>
        <v>0.9604500000000001</v>
      </c>
      <c r="M599" s="11">
        <v>5</v>
      </c>
      <c r="N599" s="12">
        <f>M599*0.051</f>
        <v>0.255</v>
      </c>
      <c r="O599" s="11">
        <v>3.05</v>
      </c>
      <c r="P599" s="12">
        <f>O599*0.051</f>
        <v>0.15555</v>
      </c>
      <c r="Q599" s="11">
        <f>J599*1000/D599</f>
        <v>152.5</v>
      </c>
      <c r="R599" s="11">
        <f>K599*1000/D599</f>
        <v>215.25000000000003</v>
      </c>
      <c r="S599" s="11">
        <f>L599*1000/D599</f>
        <v>240.11250000000004</v>
      </c>
      <c r="T599" s="75">
        <f>L599-J599</f>
        <v>0.35045000000000015</v>
      </c>
      <c r="U599" s="75">
        <f>N599-P599</f>
        <v>0.09945000000000001</v>
      </c>
      <c r="V599" s="123">
        <f>O599-M599</f>
        <v>-1.9500000000000002</v>
      </c>
    </row>
    <row r="600" spans="1:22" ht="12.75">
      <c r="A600" s="282"/>
      <c r="B600" s="62">
        <v>165</v>
      </c>
      <c r="C600" s="17" t="s">
        <v>52</v>
      </c>
      <c r="D600" s="10">
        <v>20</v>
      </c>
      <c r="E600" s="10">
        <v>1992</v>
      </c>
      <c r="F600" s="43">
        <v>1111</v>
      </c>
      <c r="G600" s="43">
        <v>1111</v>
      </c>
      <c r="H600" s="12">
        <v>6.138</v>
      </c>
      <c r="I600" s="12">
        <f>H600</f>
        <v>6.138</v>
      </c>
      <c r="J600" s="94">
        <v>3.2</v>
      </c>
      <c r="K600" s="12">
        <f>I600-N600</f>
        <v>4.31288</v>
      </c>
      <c r="L600" s="12">
        <f>I600-P600</f>
        <v>4.5276</v>
      </c>
      <c r="M600" s="98">
        <v>34</v>
      </c>
      <c r="N600" s="12">
        <f>M600*0.05368</f>
        <v>1.8251199999999999</v>
      </c>
      <c r="O600" s="98">
        <v>30</v>
      </c>
      <c r="P600" s="12">
        <f>O600*0.05368</f>
        <v>1.6104</v>
      </c>
      <c r="Q600" s="11">
        <f>J600*1000/D600</f>
        <v>160</v>
      </c>
      <c r="R600" s="11">
        <f>K600*1000/D600</f>
        <v>215.644</v>
      </c>
      <c r="S600" s="11">
        <f>L600*1000/D600</f>
        <v>226.37999999999997</v>
      </c>
      <c r="T600" s="75">
        <f>L600-J600</f>
        <v>1.3275999999999994</v>
      </c>
      <c r="U600" s="75">
        <f>N600-P600</f>
        <v>0.2147199999999998</v>
      </c>
      <c r="V600" s="123">
        <f>O600-M600</f>
        <v>-4</v>
      </c>
    </row>
    <row r="601" spans="1:22" ht="12.75">
      <c r="A601" s="282"/>
      <c r="B601" s="62">
        <v>166</v>
      </c>
      <c r="C601" s="17" t="s">
        <v>429</v>
      </c>
      <c r="D601" s="10">
        <v>55</v>
      </c>
      <c r="E601" s="10">
        <v>1981</v>
      </c>
      <c r="F601" s="43">
        <v>2726.16</v>
      </c>
      <c r="G601" s="43">
        <v>2726.16</v>
      </c>
      <c r="H601" s="12">
        <v>16.901995</v>
      </c>
      <c r="I601" s="12">
        <f>H601</f>
        <v>16.901995</v>
      </c>
      <c r="J601" s="12">
        <v>8.433315</v>
      </c>
      <c r="K601" s="12">
        <f>I601-N601</f>
        <v>11.923119999999999</v>
      </c>
      <c r="L601" s="12">
        <f>I601-P601</f>
        <v>11.923119999999999</v>
      </c>
      <c r="M601" s="11">
        <v>97.62500000000001</v>
      </c>
      <c r="N601" s="12">
        <f>M601*0.051</f>
        <v>4.978875</v>
      </c>
      <c r="O601" s="11">
        <v>97.62500000000001</v>
      </c>
      <c r="P601" s="12">
        <f>O601*0.051</f>
        <v>4.978875</v>
      </c>
      <c r="Q601" s="11">
        <f>J601*1000/D601</f>
        <v>153.333</v>
      </c>
      <c r="R601" s="11">
        <f>K601*1000/D601</f>
        <v>216.784</v>
      </c>
      <c r="S601" s="11">
        <f>L601*1000/D601</f>
        <v>216.784</v>
      </c>
      <c r="T601" s="75">
        <f>L601-J601</f>
        <v>3.4898049999999987</v>
      </c>
      <c r="U601" s="75">
        <f>N601-P601</f>
        <v>0</v>
      </c>
      <c r="V601" s="123">
        <f>O601-M601</f>
        <v>0</v>
      </c>
    </row>
    <row r="602" spans="1:22" ht="12.75">
      <c r="A602" s="282"/>
      <c r="B602" s="62">
        <v>167</v>
      </c>
      <c r="C602" s="9" t="s">
        <v>644</v>
      </c>
      <c r="D602" s="10">
        <v>37</v>
      </c>
      <c r="E602" s="10" t="s">
        <v>147</v>
      </c>
      <c r="F602" s="43">
        <v>2259.1</v>
      </c>
      <c r="G602" s="43">
        <v>2259.1</v>
      </c>
      <c r="H602" s="12">
        <v>11.058</v>
      </c>
      <c r="I602" s="12">
        <v>11.058</v>
      </c>
      <c r="J602" s="12">
        <f>D602*0.16</f>
        <v>5.92</v>
      </c>
      <c r="K602" s="12">
        <f>I602-N602</f>
        <v>8.0451</v>
      </c>
      <c r="L602" s="12">
        <f>I602-P602</f>
        <v>8.193006</v>
      </c>
      <c r="M602" s="11">
        <v>55</v>
      </c>
      <c r="N602" s="12">
        <f>M602*0.05478</f>
        <v>3.0129</v>
      </c>
      <c r="O602" s="11">
        <v>52.3</v>
      </c>
      <c r="P602" s="12">
        <f>O602*0.05478</f>
        <v>2.864994</v>
      </c>
      <c r="Q602" s="11">
        <f>J602*1000/D602</f>
        <v>160</v>
      </c>
      <c r="R602" s="11">
        <f>K602*1000/D602</f>
        <v>217.4351351351351</v>
      </c>
      <c r="S602" s="11">
        <f>L602*1000/D602</f>
        <v>221.43259459459463</v>
      </c>
      <c r="T602" s="75">
        <f>L602-J602</f>
        <v>2.2730060000000005</v>
      </c>
      <c r="U602" s="75">
        <f>N602-P602</f>
        <v>0.14790600000000031</v>
      </c>
      <c r="V602" s="123">
        <f>O602-M602</f>
        <v>-2.700000000000003</v>
      </c>
    </row>
    <row r="603" spans="1:22" ht="12.75">
      <c r="A603" s="282"/>
      <c r="B603" s="62">
        <v>168</v>
      </c>
      <c r="C603" s="9" t="s">
        <v>355</v>
      </c>
      <c r="D603" s="10">
        <v>32</v>
      </c>
      <c r="E603" s="10" t="s">
        <v>147</v>
      </c>
      <c r="F603" s="43">
        <v>1224.34</v>
      </c>
      <c r="G603" s="57">
        <f>F603</f>
        <v>1224.34</v>
      </c>
      <c r="H603" s="12">
        <v>9.572</v>
      </c>
      <c r="I603" s="12">
        <f>H603</f>
        <v>9.572</v>
      </c>
      <c r="J603" s="12">
        <v>5.04</v>
      </c>
      <c r="K603" s="12">
        <f>I603-N603</f>
        <v>6.978559999999999</v>
      </c>
      <c r="L603" s="12">
        <f>I603-P603</f>
        <v>7.590559999999999</v>
      </c>
      <c r="M603" s="11">
        <v>48</v>
      </c>
      <c r="N603" s="12">
        <f>M603*0.05403</f>
        <v>2.59344</v>
      </c>
      <c r="O603" s="11">
        <v>36</v>
      </c>
      <c r="P603" s="12">
        <f>O603*0.05504</f>
        <v>1.9814399999999999</v>
      </c>
      <c r="Q603" s="11">
        <f>J603*1000/D603</f>
        <v>157.5</v>
      </c>
      <c r="R603" s="11">
        <f>K603*1000/D603</f>
        <v>218.07999999999996</v>
      </c>
      <c r="S603" s="11">
        <f>L603*1000/D603</f>
        <v>237.20499999999998</v>
      </c>
      <c r="T603" s="75">
        <f>L603-J603</f>
        <v>2.550559999999999</v>
      </c>
      <c r="U603" s="75">
        <f>N603-P603</f>
        <v>0.6120000000000003</v>
      </c>
      <c r="V603" s="123">
        <f>O603-M603</f>
        <v>-12</v>
      </c>
    </row>
    <row r="604" spans="1:22" ht="12.75">
      <c r="A604" s="282"/>
      <c r="B604" s="62">
        <v>169</v>
      </c>
      <c r="C604" s="17" t="s">
        <v>288</v>
      </c>
      <c r="D604" s="10">
        <v>20</v>
      </c>
      <c r="E604" s="10">
        <v>1986</v>
      </c>
      <c r="F604" s="43">
        <v>1262.7</v>
      </c>
      <c r="G604" s="43">
        <f>F604</f>
        <v>1262.7</v>
      </c>
      <c r="H604" s="12">
        <v>6.97</v>
      </c>
      <c r="I604" s="12">
        <f>H604</f>
        <v>6.97</v>
      </c>
      <c r="J604" s="12">
        <v>3.2</v>
      </c>
      <c r="K604" s="12">
        <f>I604-N604</f>
        <v>4.369</v>
      </c>
      <c r="L604" s="12">
        <f>I604-P604</f>
        <v>3.722809</v>
      </c>
      <c r="M604" s="11">
        <v>51</v>
      </c>
      <c r="N604" s="12">
        <f>M604*0.051</f>
        <v>2.601</v>
      </c>
      <c r="O604" s="11">
        <v>57.3</v>
      </c>
      <c r="P604" s="12">
        <f>O604*0.05667</f>
        <v>3.247191</v>
      </c>
      <c r="Q604" s="11">
        <f>J604*1000/D604</f>
        <v>160</v>
      </c>
      <c r="R604" s="11">
        <f>K604*1000/D604</f>
        <v>218.45</v>
      </c>
      <c r="S604" s="11">
        <f>L604*1000/D604</f>
        <v>186.14045</v>
      </c>
      <c r="T604" s="75">
        <f>L604-J604</f>
        <v>0.5228089999999996</v>
      </c>
      <c r="U604" s="75">
        <f>N604-P604</f>
        <v>-0.646191</v>
      </c>
      <c r="V604" s="123">
        <f>1.11*O604-M604</f>
        <v>12.603000000000002</v>
      </c>
    </row>
    <row r="605" spans="1:22" ht="12.75">
      <c r="A605" s="282"/>
      <c r="B605" s="62">
        <v>170</v>
      </c>
      <c r="C605" s="17" t="s">
        <v>732</v>
      </c>
      <c r="D605" s="10">
        <v>6</v>
      </c>
      <c r="E605" s="10">
        <v>1958</v>
      </c>
      <c r="F605" s="43">
        <v>310.34</v>
      </c>
      <c r="G605" s="43">
        <v>310.34</v>
      </c>
      <c r="H605" s="12">
        <v>1.873</v>
      </c>
      <c r="I605" s="12">
        <f>H605</f>
        <v>1.873</v>
      </c>
      <c r="J605" s="12">
        <v>0.06</v>
      </c>
      <c r="K605" s="12">
        <f>I605-N605</f>
        <v>1.312</v>
      </c>
      <c r="L605" s="12">
        <f>I605-P605</f>
        <v>1.2825199999999999</v>
      </c>
      <c r="M605" s="11">
        <v>11</v>
      </c>
      <c r="N605" s="12">
        <f>M605*0.051</f>
        <v>0.5609999999999999</v>
      </c>
      <c r="O605" s="11">
        <v>11</v>
      </c>
      <c r="P605" s="12">
        <v>0.59048</v>
      </c>
      <c r="Q605" s="11">
        <f>J605*1000/D605</f>
        <v>10</v>
      </c>
      <c r="R605" s="11">
        <f>K605*1000/D605</f>
        <v>218.66666666666666</v>
      </c>
      <c r="S605" s="11">
        <f>L605*1000/D605</f>
        <v>213.75333333333333</v>
      </c>
      <c r="T605" s="75">
        <f>L605-J605</f>
        <v>1.2225199999999998</v>
      </c>
      <c r="U605" s="75">
        <f>N605-P605</f>
        <v>-0.02948000000000006</v>
      </c>
      <c r="V605" s="123">
        <f>O605-M605</f>
        <v>0</v>
      </c>
    </row>
    <row r="606" spans="1:22" ht="12.75">
      <c r="A606" s="282"/>
      <c r="B606" s="62">
        <v>171</v>
      </c>
      <c r="C606" s="9" t="s">
        <v>654</v>
      </c>
      <c r="D606" s="10">
        <v>15</v>
      </c>
      <c r="E606" s="10" t="s">
        <v>147</v>
      </c>
      <c r="F606" s="43">
        <v>911.13</v>
      </c>
      <c r="G606" s="43">
        <v>911.13</v>
      </c>
      <c r="H606" s="12">
        <v>5.2</v>
      </c>
      <c r="I606" s="12">
        <v>5.2</v>
      </c>
      <c r="J606" s="12">
        <f>D606*0.16</f>
        <v>2.4</v>
      </c>
      <c r="K606" s="12">
        <f>I606-N606</f>
        <v>3.2827</v>
      </c>
      <c r="L606" s="12">
        <f>I606-P606</f>
        <v>3.99484</v>
      </c>
      <c r="M606" s="11">
        <v>35</v>
      </c>
      <c r="N606" s="12">
        <f>M606*0.05478</f>
        <v>1.9173</v>
      </c>
      <c r="O606" s="11">
        <v>22</v>
      </c>
      <c r="P606" s="12">
        <f>O606*0.05478</f>
        <v>1.20516</v>
      </c>
      <c r="Q606" s="11">
        <f>J606*1000/D606</f>
        <v>160</v>
      </c>
      <c r="R606" s="11">
        <f>K606*1000/D606</f>
        <v>218.8466666666667</v>
      </c>
      <c r="S606" s="11">
        <f>L606*1000/D606</f>
        <v>266.3226666666667</v>
      </c>
      <c r="T606" s="75">
        <f>L606-J606</f>
        <v>1.59484</v>
      </c>
      <c r="U606" s="75">
        <f>N606-P606</f>
        <v>0.71214</v>
      </c>
      <c r="V606" s="123">
        <f>O606-M606</f>
        <v>-13</v>
      </c>
    </row>
    <row r="607" spans="1:22" ht="12.75">
      <c r="A607" s="282"/>
      <c r="B607" s="62">
        <v>172</v>
      </c>
      <c r="C607" s="20" t="s">
        <v>511</v>
      </c>
      <c r="D607" s="10">
        <v>54</v>
      </c>
      <c r="E607" s="10" t="s">
        <v>147</v>
      </c>
      <c r="F607" s="43">
        <v>2992.31</v>
      </c>
      <c r="G607" s="43">
        <v>2992.31</v>
      </c>
      <c r="H607" s="12">
        <v>11.82</v>
      </c>
      <c r="I607" s="12">
        <f>H607</f>
        <v>11.82</v>
      </c>
      <c r="J607" s="12">
        <v>8.64</v>
      </c>
      <c r="K607" s="12">
        <f>I607-N607</f>
        <v>11.82</v>
      </c>
      <c r="L607" s="12">
        <f>I607-P607</f>
        <v>7.332000000000001</v>
      </c>
      <c r="M607" s="11"/>
      <c r="N607" s="12">
        <f>M607*0.051</f>
        <v>0</v>
      </c>
      <c r="O607" s="13">
        <v>88</v>
      </c>
      <c r="P607" s="12">
        <f>O607*0.051</f>
        <v>4.4879999999999995</v>
      </c>
      <c r="Q607" s="11">
        <f>J607*1000/D607</f>
        <v>160</v>
      </c>
      <c r="R607" s="11">
        <f>K607*1000/D607</f>
        <v>218.88888888888889</v>
      </c>
      <c r="S607" s="11">
        <f>L607*1000/D607</f>
        <v>135.7777777777778</v>
      </c>
      <c r="T607" s="75">
        <f>L607-J607</f>
        <v>-1.3079999999999998</v>
      </c>
      <c r="U607" s="75">
        <f>N607-P607</f>
        <v>-4.4879999999999995</v>
      </c>
      <c r="V607" s="123">
        <f>O607-M607</f>
        <v>88</v>
      </c>
    </row>
    <row r="608" spans="1:22" ht="12.75">
      <c r="A608" s="282"/>
      <c r="B608" s="62">
        <v>173</v>
      </c>
      <c r="C608" s="17" t="s">
        <v>210</v>
      </c>
      <c r="D608" s="10">
        <v>47</v>
      </c>
      <c r="E608" s="10">
        <v>1980</v>
      </c>
      <c r="F608" s="43">
        <v>4326.18</v>
      </c>
      <c r="G608" s="43">
        <v>2493.86</v>
      </c>
      <c r="H608" s="12">
        <v>14.632999</v>
      </c>
      <c r="I608" s="12">
        <f>H608</f>
        <v>14.632999</v>
      </c>
      <c r="J608" s="12">
        <v>6.439987</v>
      </c>
      <c r="K608" s="12">
        <f>I608-N608</f>
        <v>10.297999</v>
      </c>
      <c r="L608" s="12">
        <f>I608-P608</f>
        <v>10.756999</v>
      </c>
      <c r="M608" s="11">
        <v>85</v>
      </c>
      <c r="N608" s="12">
        <f>M608*0.051</f>
        <v>4.335</v>
      </c>
      <c r="O608" s="11">
        <v>76</v>
      </c>
      <c r="P608" s="12">
        <f>O608*0.051</f>
        <v>3.876</v>
      </c>
      <c r="Q608" s="11">
        <f>J608*1000/D608</f>
        <v>137.02100000000002</v>
      </c>
      <c r="R608" s="11">
        <f>K608*1000/D608</f>
        <v>219.10636170212769</v>
      </c>
      <c r="S608" s="11">
        <f>L608*1000/D608</f>
        <v>228.87231914893616</v>
      </c>
      <c r="T608" s="75">
        <f>L608-J608</f>
        <v>4.317012</v>
      </c>
      <c r="U608" s="75">
        <f>N608-P608</f>
        <v>0.4590000000000001</v>
      </c>
      <c r="V608" s="123">
        <f>O608-M608</f>
        <v>-9</v>
      </c>
    </row>
    <row r="609" spans="1:22" ht="12.75">
      <c r="A609" s="282"/>
      <c r="B609" s="62">
        <v>174</v>
      </c>
      <c r="C609" s="9" t="s">
        <v>558</v>
      </c>
      <c r="D609" s="10">
        <v>12</v>
      </c>
      <c r="E609" s="10" t="s">
        <v>147</v>
      </c>
      <c r="F609" s="43">
        <v>552.12</v>
      </c>
      <c r="G609" s="57">
        <f>F609</f>
        <v>552.12</v>
      </c>
      <c r="H609" s="12">
        <v>3.44</v>
      </c>
      <c r="I609" s="12">
        <f>H609</f>
        <v>3.44</v>
      </c>
      <c r="J609" s="12">
        <v>1.6</v>
      </c>
      <c r="K609" s="12">
        <f>I609-N609</f>
        <v>2.62955</v>
      </c>
      <c r="L609" s="12">
        <f>I609-P609</f>
        <v>2.68358</v>
      </c>
      <c r="M609" s="11">
        <v>15</v>
      </c>
      <c r="N609" s="12">
        <f>M609*0.05403</f>
        <v>0.81045</v>
      </c>
      <c r="O609" s="11">
        <v>14</v>
      </c>
      <c r="P609" s="12">
        <f>O609*0.05403</f>
        <v>0.75642</v>
      </c>
      <c r="Q609" s="11">
        <f>J609*1000/D609</f>
        <v>133.33333333333334</v>
      </c>
      <c r="R609" s="11">
        <f>K609*1000/D609</f>
        <v>219.1291666666667</v>
      </c>
      <c r="S609" s="11">
        <f>L609*1000/D609</f>
        <v>223.63166666666666</v>
      </c>
      <c r="T609" s="75">
        <f>L609-J609</f>
        <v>1.08358</v>
      </c>
      <c r="U609" s="75">
        <f>N609-P609</f>
        <v>0.05403000000000002</v>
      </c>
      <c r="V609" s="123">
        <f>O609-M609</f>
        <v>-1</v>
      </c>
    </row>
    <row r="610" spans="1:22" ht="12.75">
      <c r="A610" s="282"/>
      <c r="B610" s="62">
        <v>175</v>
      </c>
      <c r="C610" s="17" t="s">
        <v>391</v>
      </c>
      <c r="D610" s="10">
        <v>14</v>
      </c>
      <c r="E610" s="10">
        <v>1994</v>
      </c>
      <c r="F610" s="43">
        <v>927</v>
      </c>
      <c r="G610" s="43">
        <v>927</v>
      </c>
      <c r="H610" s="12">
        <v>4.7</v>
      </c>
      <c r="I610" s="12">
        <v>4.7</v>
      </c>
      <c r="J610" s="12">
        <f>D610*0.16</f>
        <v>2.24</v>
      </c>
      <c r="K610" s="12">
        <f>I610-N610</f>
        <v>3.0680000000000005</v>
      </c>
      <c r="L610" s="12">
        <f>I610-P610</f>
        <v>3.221</v>
      </c>
      <c r="M610" s="11">
        <v>32</v>
      </c>
      <c r="N610" s="12">
        <f>M610*0.051</f>
        <v>1.632</v>
      </c>
      <c r="O610" s="11">
        <v>29</v>
      </c>
      <c r="P610" s="12">
        <f>O610*0.051</f>
        <v>1.4789999999999999</v>
      </c>
      <c r="Q610" s="11">
        <f>J610*1000/D610</f>
        <v>160</v>
      </c>
      <c r="R610" s="11">
        <f>K610*1000/D610</f>
        <v>219.14285714285717</v>
      </c>
      <c r="S610" s="11">
        <f>L610*1000/D610</f>
        <v>230.07142857142858</v>
      </c>
      <c r="T610" s="75">
        <f>L610-J610</f>
        <v>0.9809999999999999</v>
      </c>
      <c r="U610" s="75">
        <f>N610-P610</f>
        <v>0.15300000000000002</v>
      </c>
      <c r="V610" s="123">
        <f>O610-M610</f>
        <v>-3</v>
      </c>
    </row>
    <row r="611" spans="1:22" ht="12.75">
      <c r="A611" s="282"/>
      <c r="B611" s="62">
        <v>176</v>
      </c>
      <c r="C611" s="259" t="s">
        <v>178</v>
      </c>
      <c r="D611" s="248">
        <v>60</v>
      </c>
      <c r="E611" s="249" t="s">
        <v>147</v>
      </c>
      <c r="F611" s="314">
        <v>3630.7</v>
      </c>
      <c r="G611" s="314">
        <v>3630.7</v>
      </c>
      <c r="H611" s="340">
        <v>19.34</v>
      </c>
      <c r="I611" s="251">
        <f>H611</f>
        <v>19.34</v>
      </c>
      <c r="J611" s="251">
        <v>9.6</v>
      </c>
      <c r="K611" s="251">
        <f>I611-N611</f>
        <v>13.151869999999999</v>
      </c>
      <c r="L611" s="251">
        <f>I611-P611</f>
        <v>13.6363424</v>
      </c>
      <c r="M611" s="290">
        <v>117</v>
      </c>
      <c r="N611" s="251">
        <f>M611*0.05289</f>
        <v>6.18813</v>
      </c>
      <c r="O611" s="290">
        <v>107.84</v>
      </c>
      <c r="P611" s="251">
        <f>O611*0.05289</f>
        <v>5.7036576000000005</v>
      </c>
      <c r="Q611" s="252">
        <f>J611*1000/D611</f>
        <v>160</v>
      </c>
      <c r="R611" s="252">
        <f>K611*1000/D611</f>
        <v>219.1978333333333</v>
      </c>
      <c r="S611" s="252">
        <f>L611*1000/D611</f>
        <v>227.27237333333332</v>
      </c>
      <c r="T611" s="250">
        <f>L611-J611</f>
        <v>4.0363424000000006</v>
      </c>
      <c r="U611" s="250">
        <f>N611-P611</f>
        <v>0.4844723999999996</v>
      </c>
      <c r="V611" s="253">
        <f>O611-M611</f>
        <v>-9.159999999999997</v>
      </c>
    </row>
    <row r="612" spans="1:22" ht="12.75">
      <c r="A612" s="282"/>
      <c r="B612" s="62">
        <v>177</v>
      </c>
      <c r="C612" s="17" t="s">
        <v>420</v>
      </c>
      <c r="D612" s="10">
        <v>70</v>
      </c>
      <c r="E612" s="10">
        <v>1991</v>
      </c>
      <c r="F612" s="43">
        <v>3409.81</v>
      </c>
      <c r="G612" s="43">
        <v>3409.81</v>
      </c>
      <c r="H612" s="12">
        <v>21.096035</v>
      </c>
      <c r="I612" s="12">
        <f>H612</f>
        <v>21.096035</v>
      </c>
      <c r="J612" s="12">
        <v>13.204652</v>
      </c>
      <c r="K612" s="12">
        <f>I612-N612</f>
        <v>15.352508483000001</v>
      </c>
      <c r="L612" s="12">
        <f>I612-P612</f>
        <v>15.352508483000001</v>
      </c>
      <c r="M612" s="11">
        <v>112.618167</v>
      </c>
      <c r="N612" s="12">
        <f>M612*0.051</f>
        <v>5.743526516999999</v>
      </c>
      <c r="O612" s="11">
        <v>112.618167</v>
      </c>
      <c r="P612" s="12">
        <f>O612*0.051</f>
        <v>5.743526516999999</v>
      </c>
      <c r="Q612" s="11">
        <f>J612*1000/D612</f>
        <v>188.63788571428572</v>
      </c>
      <c r="R612" s="11">
        <f>K612*1000/D612</f>
        <v>219.3215497571429</v>
      </c>
      <c r="S612" s="11">
        <f>L612*1000/D612</f>
        <v>219.3215497571429</v>
      </c>
      <c r="T612" s="75">
        <f>L612-J612</f>
        <v>2.1478564830000018</v>
      </c>
      <c r="U612" s="75">
        <f>N612-P612</f>
        <v>0</v>
      </c>
      <c r="V612" s="123">
        <f>O612-M612</f>
        <v>0</v>
      </c>
    </row>
    <row r="613" spans="1:22" ht="12.75">
      <c r="A613" s="282"/>
      <c r="B613" s="62">
        <v>178</v>
      </c>
      <c r="C613" s="9" t="s">
        <v>504</v>
      </c>
      <c r="D613" s="10">
        <v>12</v>
      </c>
      <c r="E613" s="10">
        <v>1964</v>
      </c>
      <c r="F613" s="43">
        <v>528.85</v>
      </c>
      <c r="G613" s="43">
        <v>528.85</v>
      </c>
      <c r="H613" s="12">
        <v>3.5676</v>
      </c>
      <c r="I613" s="12">
        <v>3.5676</v>
      </c>
      <c r="J613" s="12">
        <v>1.92</v>
      </c>
      <c r="K613" s="12">
        <f>I613-N613</f>
        <v>2.6496000000000004</v>
      </c>
      <c r="L613" s="12">
        <f>I613-P613</f>
        <v>2.6496000000000004</v>
      </c>
      <c r="M613" s="11">
        <v>18</v>
      </c>
      <c r="N613" s="12">
        <f>M613*0.051</f>
        <v>0.9179999999999999</v>
      </c>
      <c r="O613" s="11">
        <v>18</v>
      </c>
      <c r="P613" s="12">
        <f>O613*0.051</f>
        <v>0.9179999999999999</v>
      </c>
      <c r="Q613" s="11">
        <f>J613*1000/D613</f>
        <v>160</v>
      </c>
      <c r="R613" s="11">
        <f>K613*1000/D613</f>
        <v>220.80000000000004</v>
      </c>
      <c r="S613" s="11">
        <f>L613*1000/D613</f>
        <v>220.80000000000004</v>
      </c>
      <c r="T613" s="75">
        <f>L613-J613</f>
        <v>0.7296000000000005</v>
      </c>
      <c r="U613" s="75">
        <f>N613-P613</f>
        <v>0</v>
      </c>
      <c r="V613" s="123">
        <f>O613-M613</f>
        <v>0</v>
      </c>
    </row>
    <row r="614" spans="1:22" ht="12.75">
      <c r="A614" s="282"/>
      <c r="B614" s="62">
        <v>179</v>
      </c>
      <c r="C614" s="259" t="s">
        <v>181</v>
      </c>
      <c r="D614" s="248">
        <v>44</v>
      </c>
      <c r="E614" s="249" t="s">
        <v>147</v>
      </c>
      <c r="F614" s="314">
        <v>2566.97</v>
      </c>
      <c r="G614" s="314">
        <v>2566.97</v>
      </c>
      <c r="H614" s="340">
        <v>15.5</v>
      </c>
      <c r="I614" s="251">
        <f>H614</f>
        <v>15.5</v>
      </c>
      <c r="J614" s="251">
        <v>7.04</v>
      </c>
      <c r="K614" s="251">
        <f>I614-N614</f>
        <v>9.73499</v>
      </c>
      <c r="L614" s="251">
        <f>I614-P614</f>
        <v>10.2966818</v>
      </c>
      <c r="M614" s="290">
        <v>109</v>
      </c>
      <c r="N614" s="251">
        <f>M614*0.05289</f>
        <v>5.76501</v>
      </c>
      <c r="O614" s="290">
        <v>98.38</v>
      </c>
      <c r="P614" s="251">
        <f>O614*0.05289</f>
        <v>5.2033182</v>
      </c>
      <c r="Q614" s="252">
        <f>J614*1000/D614</f>
        <v>160</v>
      </c>
      <c r="R614" s="252">
        <f>K614*1000/D614</f>
        <v>221.24977272727273</v>
      </c>
      <c r="S614" s="252">
        <f>L614*1000/D614</f>
        <v>234.01549545454546</v>
      </c>
      <c r="T614" s="250">
        <f>L614-J614</f>
        <v>3.2566818</v>
      </c>
      <c r="U614" s="250">
        <f>N614-P614</f>
        <v>0.5616918000000002</v>
      </c>
      <c r="V614" s="253">
        <f>O614-M614</f>
        <v>-10.620000000000005</v>
      </c>
    </row>
    <row r="615" spans="1:22" ht="12.75">
      <c r="A615" s="282"/>
      <c r="B615" s="62">
        <v>180</v>
      </c>
      <c r="C615" s="9" t="s">
        <v>653</v>
      </c>
      <c r="D615" s="10">
        <v>20</v>
      </c>
      <c r="E615" s="10" t="s">
        <v>147</v>
      </c>
      <c r="F615" s="43">
        <v>1064.1</v>
      </c>
      <c r="G615" s="43">
        <v>1064.1</v>
      </c>
      <c r="H615" s="12">
        <v>6.781</v>
      </c>
      <c r="I615" s="12">
        <v>6.781</v>
      </c>
      <c r="J615" s="12">
        <f>D615*0.16</f>
        <v>3.2</v>
      </c>
      <c r="K615" s="12">
        <f>I615-N615</f>
        <v>4.425459999999999</v>
      </c>
      <c r="L615" s="12">
        <f>I615-P615</f>
        <v>5.1376</v>
      </c>
      <c r="M615" s="11">
        <v>43</v>
      </c>
      <c r="N615" s="12">
        <f>M615*0.05478</f>
        <v>2.35554</v>
      </c>
      <c r="O615" s="11">
        <v>30</v>
      </c>
      <c r="P615" s="12">
        <f>O615*0.05478</f>
        <v>1.6434</v>
      </c>
      <c r="Q615" s="11">
        <f>J615*1000/D615</f>
        <v>160</v>
      </c>
      <c r="R615" s="11">
        <f>K615*1000/D615</f>
        <v>221.27299999999997</v>
      </c>
      <c r="S615" s="11">
        <f>L615*1000/D615</f>
        <v>256.88</v>
      </c>
      <c r="T615" s="75">
        <f>L615-J615</f>
        <v>1.9375999999999998</v>
      </c>
      <c r="U615" s="75">
        <f>N615-P615</f>
        <v>0.71214</v>
      </c>
      <c r="V615" s="123">
        <f>O615-M615</f>
        <v>-13</v>
      </c>
    </row>
    <row r="616" spans="1:22" ht="12.75">
      <c r="A616" s="282"/>
      <c r="B616" s="62">
        <v>181</v>
      </c>
      <c r="C616" s="20" t="s">
        <v>675</v>
      </c>
      <c r="D616" s="10">
        <v>32</v>
      </c>
      <c r="E616" s="10"/>
      <c r="F616" s="43">
        <v>1722.7</v>
      </c>
      <c r="G616" s="43">
        <v>1722.7</v>
      </c>
      <c r="H616" s="12">
        <v>10.6</v>
      </c>
      <c r="I616" s="12">
        <f>H616</f>
        <v>10.6</v>
      </c>
      <c r="J616" s="12">
        <v>6.482</v>
      </c>
      <c r="K616" s="12">
        <f>I616-N616</f>
        <v>7.0809999999999995</v>
      </c>
      <c r="L616" s="12">
        <f>I616-P616</f>
        <v>6.47716</v>
      </c>
      <c r="M616" s="11">
        <v>69</v>
      </c>
      <c r="N616" s="12">
        <f>M616*0.051</f>
        <v>3.5189999999999997</v>
      </c>
      <c r="O616" s="13">
        <v>80.84</v>
      </c>
      <c r="P616" s="12">
        <f>O616*0.051</f>
        <v>4.12284</v>
      </c>
      <c r="Q616" s="11">
        <f>J616*1000/D616</f>
        <v>202.5625</v>
      </c>
      <c r="R616" s="11">
        <f>K616*1000/D616</f>
        <v>221.28124999999997</v>
      </c>
      <c r="S616" s="11">
        <f>L616*1000/D616</f>
        <v>202.41125</v>
      </c>
      <c r="T616" s="75">
        <f>L616-J616</f>
        <v>-0.004840000000000622</v>
      </c>
      <c r="U616" s="75">
        <f>N616-P616</f>
        <v>-0.6038400000000004</v>
      </c>
      <c r="V616" s="123">
        <f>O616-M616</f>
        <v>11.840000000000003</v>
      </c>
    </row>
    <row r="617" spans="1:22" ht="12.75">
      <c r="A617" s="282"/>
      <c r="B617" s="62">
        <v>182</v>
      </c>
      <c r="C617" s="9" t="s">
        <v>559</v>
      </c>
      <c r="D617" s="10">
        <v>22</v>
      </c>
      <c r="E617" s="10" t="s">
        <v>147</v>
      </c>
      <c r="F617" s="43">
        <v>1161.06</v>
      </c>
      <c r="G617" s="57">
        <f>F617</f>
        <v>1161.06</v>
      </c>
      <c r="H617" s="12">
        <v>6.032</v>
      </c>
      <c r="I617" s="12">
        <f>H617</f>
        <v>6.032</v>
      </c>
      <c r="J617" s="12">
        <v>3.52</v>
      </c>
      <c r="K617" s="12">
        <f>I617-N617</f>
        <v>4.8973700000000004</v>
      </c>
      <c r="L617" s="12">
        <f>I617-P617</f>
        <v>4.6272199999999994</v>
      </c>
      <c r="M617" s="11">
        <v>21</v>
      </c>
      <c r="N617" s="12">
        <f>M617*0.05403</f>
        <v>1.13463</v>
      </c>
      <c r="O617" s="11">
        <v>26</v>
      </c>
      <c r="P617" s="12">
        <f>O617*0.05403</f>
        <v>1.4047800000000001</v>
      </c>
      <c r="Q617" s="11">
        <f>J617*1000/D617</f>
        <v>160</v>
      </c>
      <c r="R617" s="11">
        <f>K617*1000/D617</f>
        <v>222.60772727272732</v>
      </c>
      <c r="S617" s="11">
        <f>L617*1000/D617</f>
        <v>210.32818181818178</v>
      </c>
      <c r="T617" s="75">
        <f>L617-J617</f>
        <v>1.1072199999999994</v>
      </c>
      <c r="U617" s="75">
        <f>N617-P617</f>
        <v>-0.2701500000000001</v>
      </c>
      <c r="V617" s="123">
        <f>O617-M617</f>
        <v>5</v>
      </c>
    </row>
    <row r="618" spans="1:22" ht="12.75">
      <c r="A618" s="282"/>
      <c r="B618" s="62">
        <v>183</v>
      </c>
      <c r="C618" s="9" t="s">
        <v>610</v>
      </c>
      <c r="D618" s="10">
        <v>7</v>
      </c>
      <c r="E618" s="10">
        <v>1959</v>
      </c>
      <c r="F618" s="43">
        <v>426.52</v>
      </c>
      <c r="G618" s="43">
        <v>304.93</v>
      </c>
      <c r="H618" s="12">
        <v>2.275</v>
      </c>
      <c r="I618" s="342">
        <f>H618</f>
        <v>2.275</v>
      </c>
      <c r="J618" s="12">
        <v>1.12</v>
      </c>
      <c r="K618" s="12">
        <f>I618-N618</f>
        <v>1.561</v>
      </c>
      <c r="L618" s="12">
        <f>I618-P618</f>
        <v>1.6629999999999998</v>
      </c>
      <c r="M618" s="11">
        <v>14</v>
      </c>
      <c r="N618" s="12">
        <f>M618*0.051</f>
        <v>0.714</v>
      </c>
      <c r="O618" s="11">
        <v>12</v>
      </c>
      <c r="P618" s="12">
        <f>O618*0.051</f>
        <v>0.612</v>
      </c>
      <c r="Q618" s="11">
        <f>J618*1000/D618</f>
        <v>160</v>
      </c>
      <c r="R618" s="11">
        <f>K618*1000/D618</f>
        <v>223</v>
      </c>
      <c r="S618" s="11">
        <f>L618*1000/D618</f>
        <v>237.57142857142853</v>
      </c>
      <c r="T618" s="75">
        <f>L618-J618</f>
        <v>0.5429999999999997</v>
      </c>
      <c r="U618" s="75">
        <f>N618-P618</f>
        <v>0.10199999999999998</v>
      </c>
      <c r="V618" s="123">
        <f>O618-M618</f>
        <v>-2</v>
      </c>
    </row>
    <row r="619" spans="1:22" ht="12.75">
      <c r="A619" s="282"/>
      <c r="B619" s="62">
        <v>184</v>
      </c>
      <c r="C619" s="20" t="s">
        <v>512</v>
      </c>
      <c r="D619" s="10">
        <v>45</v>
      </c>
      <c r="E619" s="10" t="s">
        <v>147</v>
      </c>
      <c r="F619" s="43">
        <v>2325.17</v>
      </c>
      <c r="G619" s="43">
        <v>2325.17</v>
      </c>
      <c r="H619" s="12">
        <v>10.04</v>
      </c>
      <c r="I619" s="12">
        <f>H619</f>
        <v>10.04</v>
      </c>
      <c r="J619" s="12">
        <v>7.2</v>
      </c>
      <c r="K619" s="12">
        <f>I619-N619</f>
        <v>10.04</v>
      </c>
      <c r="L619" s="12">
        <f>I619-P619</f>
        <v>5.909</v>
      </c>
      <c r="M619" s="11"/>
      <c r="N619" s="12">
        <f>M619*0.051</f>
        <v>0</v>
      </c>
      <c r="O619" s="13">
        <v>81</v>
      </c>
      <c r="P619" s="12">
        <f>O619*0.051</f>
        <v>4.130999999999999</v>
      </c>
      <c r="Q619" s="11">
        <f>J619*1000/D619</f>
        <v>160</v>
      </c>
      <c r="R619" s="11">
        <f>K619*1000/D619</f>
        <v>223.11111111111111</v>
      </c>
      <c r="S619" s="11">
        <f>L619*1000/D619</f>
        <v>131.3111111111111</v>
      </c>
      <c r="T619" s="75">
        <f>L619-J619</f>
        <v>-1.2910000000000004</v>
      </c>
      <c r="U619" s="75">
        <f>N619-P619</f>
        <v>-4.130999999999999</v>
      </c>
      <c r="V619" s="123">
        <f>O619-M619</f>
        <v>81</v>
      </c>
    </row>
    <row r="620" spans="1:22" ht="12.75">
      <c r="A620" s="282"/>
      <c r="B620" s="62">
        <v>185</v>
      </c>
      <c r="C620" s="9" t="s">
        <v>357</v>
      </c>
      <c r="D620" s="10">
        <v>45</v>
      </c>
      <c r="E620" s="10" t="s">
        <v>147</v>
      </c>
      <c r="F620" s="43">
        <v>1903.57</v>
      </c>
      <c r="G620" s="57">
        <f>F620</f>
        <v>1903.57</v>
      </c>
      <c r="H620" s="12">
        <v>13.691</v>
      </c>
      <c r="I620" s="12">
        <f>H620</f>
        <v>13.691</v>
      </c>
      <c r="J620" s="12">
        <v>7.2</v>
      </c>
      <c r="K620" s="12">
        <f>I620-N620</f>
        <v>10.07099</v>
      </c>
      <c r="L620" s="12">
        <f>I620-P620</f>
        <v>10.653892800000001</v>
      </c>
      <c r="M620" s="11">
        <v>67</v>
      </c>
      <c r="N620" s="12">
        <f>M620*0.05403</f>
        <v>3.62001</v>
      </c>
      <c r="O620" s="11">
        <v>55.18</v>
      </c>
      <c r="P620" s="12">
        <f>O620*0.05504</f>
        <v>3.0371072</v>
      </c>
      <c r="Q620" s="11">
        <f>J620*1000/D620</f>
        <v>160</v>
      </c>
      <c r="R620" s="11">
        <f>K620*1000/D620</f>
        <v>223.79977777777776</v>
      </c>
      <c r="S620" s="11">
        <f>L620*1000/D620</f>
        <v>236.75317333333336</v>
      </c>
      <c r="T620" s="75">
        <f>L620-J620</f>
        <v>3.453892800000001</v>
      </c>
      <c r="U620" s="75">
        <f>N620-P620</f>
        <v>0.5829028000000003</v>
      </c>
      <c r="V620" s="123">
        <f>O620-M620</f>
        <v>-11.82</v>
      </c>
    </row>
    <row r="621" spans="1:22" ht="12.75">
      <c r="A621" s="282"/>
      <c r="B621" s="62">
        <v>186</v>
      </c>
      <c r="C621" s="9" t="s">
        <v>347</v>
      </c>
      <c r="D621" s="10">
        <v>39</v>
      </c>
      <c r="E621" s="10">
        <v>1989</v>
      </c>
      <c r="F621" s="43">
        <v>2458.79</v>
      </c>
      <c r="G621" s="43">
        <v>2383.89</v>
      </c>
      <c r="H621" s="12">
        <v>13.715</v>
      </c>
      <c r="I621" s="12">
        <v>13.715</v>
      </c>
      <c r="J621" s="12">
        <v>6.24</v>
      </c>
      <c r="K621" s="12">
        <f>I621-N621</f>
        <v>8.7425</v>
      </c>
      <c r="L621" s="12">
        <f>I621-P621</f>
        <v>8.7425</v>
      </c>
      <c r="M621" s="11">
        <v>97.5</v>
      </c>
      <c r="N621" s="12">
        <f>M621*0.051</f>
        <v>4.972499999999999</v>
      </c>
      <c r="O621" s="11">
        <v>97.5</v>
      </c>
      <c r="P621" s="12">
        <f>O621*0.051</f>
        <v>4.972499999999999</v>
      </c>
      <c r="Q621" s="11">
        <f>J621*1000/D621</f>
        <v>160</v>
      </c>
      <c r="R621" s="11">
        <f>K621*1000/D621</f>
        <v>224.16666666666666</v>
      </c>
      <c r="S621" s="11">
        <f>L621*1000/D621</f>
        <v>224.16666666666666</v>
      </c>
      <c r="T621" s="75">
        <f>L621-J621</f>
        <v>2.5024999999999995</v>
      </c>
      <c r="U621" s="75">
        <f>N621-P621</f>
        <v>0</v>
      </c>
      <c r="V621" s="123">
        <f>O621-M621</f>
        <v>0</v>
      </c>
    </row>
    <row r="622" spans="1:22" ht="12.75">
      <c r="A622" s="282"/>
      <c r="B622" s="62">
        <v>196</v>
      </c>
      <c r="C622" s="9" t="s">
        <v>658</v>
      </c>
      <c r="D622" s="10">
        <v>10</v>
      </c>
      <c r="E622" s="10">
        <v>1974</v>
      </c>
      <c r="F622" s="43">
        <v>684.27</v>
      </c>
      <c r="G622" s="43">
        <v>684.27</v>
      </c>
      <c r="H622" s="12">
        <v>4.486</v>
      </c>
      <c r="I622" s="12">
        <f>H622</f>
        <v>4.486</v>
      </c>
      <c r="J622" s="12">
        <v>0.199</v>
      </c>
      <c r="K622" s="12">
        <f>I622-N622</f>
        <v>2.242</v>
      </c>
      <c r="L622" s="12">
        <f>I622-P622</f>
        <v>1.987</v>
      </c>
      <c r="M622" s="11">
        <v>44</v>
      </c>
      <c r="N622" s="12">
        <f>M622*0.051</f>
        <v>2.2439999999999998</v>
      </c>
      <c r="O622" s="11">
        <v>49</v>
      </c>
      <c r="P622" s="12">
        <f>O622*0.051</f>
        <v>2.4989999999999997</v>
      </c>
      <c r="Q622" s="11">
        <f>J622*1000/D622</f>
        <v>19.9</v>
      </c>
      <c r="R622" s="11">
        <f>K622*1000/D622</f>
        <v>224.2</v>
      </c>
      <c r="S622" s="11">
        <f>L622*1000/D622</f>
        <v>198.7</v>
      </c>
      <c r="T622" s="75">
        <f>L622-J622</f>
        <v>1.788</v>
      </c>
      <c r="U622" s="75">
        <f>N622-P622</f>
        <v>-0.2549999999999999</v>
      </c>
      <c r="V622" s="123">
        <f>O622-M622</f>
        <v>5</v>
      </c>
    </row>
    <row r="623" spans="1:22" ht="12.75">
      <c r="A623" s="282"/>
      <c r="B623" s="62">
        <v>197</v>
      </c>
      <c r="C623" s="9" t="s">
        <v>518</v>
      </c>
      <c r="D623" s="10">
        <v>31</v>
      </c>
      <c r="E623" s="10" t="s">
        <v>147</v>
      </c>
      <c r="F623" s="43">
        <v>1506.64</v>
      </c>
      <c r="G623" s="43">
        <v>1506.64</v>
      </c>
      <c r="H623" s="12">
        <v>6.97</v>
      </c>
      <c r="I623" s="12">
        <f>H623</f>
        <v>6.97</v>
      </c>
      <c r="J623" s="12">
        <v>4.8</v>
      </c>
      <c r="K623" s="12">
        <f>I623-N623</f>
        <v>6.97</v>
      </c>
      <c r="L623" s="12">
        <f>I623-P623</f>
        <v>4.471</v>
      </c>
      <c r="M623" s="11"/>
      <c r="N623" s="12">
        <f>M623*0.051</f>
        <v>0</v>
      </c>
      <c r="O623" s="11">
        <v>49</v>
      </c>
      <c r="P623" s="12">
        <f>O623*0.051</f>
        <v>2.4989999999999997</v>
      </c>
      <c r="Q623" s="11">
        <f>J623*1000/D623</f>
        <v>154.83870967741936</v>
      </c>
      <c r="R623" s="11">
        <f>K623*1000/D623</f>
        <v>224.83870967741936</v>
      </c>
      <c r="S623" s="11">
        <f>L623*1000/D623</f>
        <v>144.2258064516129</v>
      </c>
      <c r="T623" s="75">
        <f>L623-J623</f>
        <v>-0.32899999999999974</v>
      </c>
      <c r="U623" s="75">
        <f>N623-P623</f>
        <v>-2.4989999999999997</v>
      </c>
      <c r="V623" s="123">
        <f>O623-M623</f>
        <v>49</v>
      </c>
    </row>
    <row r="624" spans="1:22" ht="12.75">
      <c r="A624" s="282"/>
      <c r="B624" s="62">
        <v>198</v>
      </c>
      <c r="C624" s="9" t="s">
        <v>520</v>
      </c>
      <c r="D624" s="10">
        <v>30</v>
      </c>
      <c r="E624" s="10" t="s">
        <v>147</v>
      </c>
      <c r="F624" s="43">
        <v>1511.42</v>
      </c>
      <c r="G624" s="43">
        <v>1511.42</v>
      </c>
      <c r="H624" s="12">
        <v>6.77</v>
      </c>
      <c r="I624" s="12">
        <f>H624</f>
        <v>6.77</v>
      </c>
      <c r="J624" s="12">
        <v>4.8</v>
      </c>
      <c r="K624" s="12">
        <f>I624-N624</f>
        <v>6.77</v>
      </c>
      <c r="L624" s="12">
        <f>I624-P624</f>
        <v>4.475</v>
      </c>
      <c r="M624" s="11"/>
      <c r="N624" s="12">
        <f>M624*0.051</f>
        <v>0</v>
      </c>
      <c r="O624" s="11">
        <v>45</v>
      </c>
      <c r="P624" s="12">
        <f>O624*0.051</f>
        <v>2.295</v>
      </c>
      <c r="Q624" s="11">
        <f>J624*1000/D624</f>
        <v>160</v>
      </c>
      <c r="R624" s="11">
        <f>K624*1000/D624</f>
        <v>225.66666666666666</v>
      </c>
      <c r="S624" s="11">
        <f>L624*1000/D624</f>
        <v>149.16666666666666</v>
      </c>
      <c r="T624" s="75">
        <f>L624-J624</f>
        <v>-0.3250000000000002</v>
      </c>
      <c r="U624" s="75">
        <f>N624-P624</f>
        <v>-2.295</v>
      </c>
      <c r="V624" s="123">
        <f>O624-M624</f>
        <v>45</v>
      </c>
    </row>
    <row r="625" spans="1:22" ht="12.75">
      <c r="A625" s="282"/>
      <c r="B625" s="62">
        <v>199</v>
      </c>
      <c r="C625" s="9" t="s">
        <v>95</v>
      </c>
      <c r="D625" s="10">
        <v>13</v>
      </c>
      <c r="E625" s="10">
        <v>1959</v>
      </c>
      <c r="F625" s="43">
        <v>562.28</v>
      </c>
      <c r="G625" s="43">
        <v>562.28</v>
      </c>
      <c r="H625" s="12">
        <v>3.454</v>
      </c>
      <c r="I625" s="12">
        <f>H625</f>
        <v>3.454</v>
      </c>
      <c r="J625" s="12">
        <v>1.92</v>
      </c>
      <c r="K625" s="12">
        <f>I625-N625</f>
        <v>2.944</v>
      </c>
      <c r="L625" s="12">
        <f>I625-P625</f>
        <v>2.5539880000000004</v>
      </c>
      <c r="M625" s="11">
        <v>10</v>
      </c>
      <c r="N625" s="12">
        <f>M625*0.051</f>
        <v>0.51</v>
      </c>
      <c r="O625" s="11">
        <v>16.76</v>
      </c>
      <c r="P625" s="12">
        <f>O625*0.0537</f>
        <v>0.900012</v>
      </c>
      <c r="Q625" s="11">
        <f>J625*1000/D625</f>
        <v>147.69230769230768</v>
      </c>
      <c r="R625" s="11">
        <f>K625*1000/D625</f>
        <v>226.46153846153845</v>
      </c>
      <c r="S625" s="11">
        <f>L625*1000/D625</f>
        <v>196.4606153846154</v>
      </c>
      <c r="T625" s="75">
        <f>L625-J625</f>
        <v>0.6339880000000004</v>
      </c>
      <c r="U625" s="75">
        <f>N625-P625</f>
        <v>-0.390012</v>
      </c>
      <c r="V625" s="123">
        <f>O625-M625</f>
        <v>6.760000000000002</v>
      </c>
    </row>
    <row r="626" spans="1:22" ht="12.75">
      <c r="A626" s="282"/>
      <c r="B626" s="62">
        <v>200</v>
      </c>
      <c r="C626" s="17" t="s">
        <v>707</v>
      </c>
      <c r="D626" s="10">
        <v>40</v>
      </c>
      <c r="E626" s="10">
        <v>1996</v>
      </c>
      <c r="F626" s="43">
        <v>2861.83</v>
      </c>
      <c r="G626" s="43">
        <v>2861.83</v>
      </c>
      <c r="H626" s="12">
        <v>15.501</v>
      </c>
      <c r="I626" s="12">
        <f>H626</f>
        <v>15.501</v>
      </c>
      <c r="J626" s="12">
        <v>7.045271</v>
      </c>
      <c r="K626" s="12">
        <f>I626-N626</f>
        <v>9.075</v>
      </c>
      <c r="L626" s="12">
        <f>I626-P626</f>
        <v>10.07932</v>
      </c>
      <c r="M626" s="11">
        <v>126</v>
      </c>
      <c r="N626" s="12">
        <f>M626*0.051</f>
        <v>6.425999999999999</v>
      </c>
      <c r="O626" s="11">
        <v>101</v>
      </c>
      <c r="P626" s="12">
        <v>5.42168</v>
      </c>
      <c r="Q626" s="11">
        <f>J626*1000/D626</f>
        <v>176.131775</v>
      </c>
      <c r="R626" s="11">
        <f>K626*1000/D626</f>
        <v>226.875</v>
      </c>
      <c r="S626" s="11">
        <f>L626*1000/D626</f>
        <v>251.983</v>
      </c>
      <c r="T626" s="75">
        <f>L626-J626</f>
        <v>3.0340489999999996</v>
      </c>
      <c r="U626" s="75">
        <f>N626-P626</f>
        <v>1.004319999999999</v>
      </c>
      <c r="V626" s="123">
        <f>O626-M626</f>
        <v>-25</v>
      </c>
    </row>
    <row r="627" spans="1:22" ht="12.75">
      <c r="A627" s="282"/>
      <c r="B627" s="62">
        <v>201</v>
      </c>
      <c r="C627" s="20" t="s">
        <v>514</v>
      </c>
      <c r="D627" s="60">
        <v>32</v>
      </c>
      <c r="E627" s="10" t="s">
        <v>147</v>
      </c>
      <c r="F627" s="43">
        <v>1507.87</v>
      </c>
      <c r="G627" s="43">
        <v>1507.87</v>
      </c>
      <c r="H627" s="12">
        <v>7.264</v>
      </c>
      <c r="I627" s="12">
        <f>H627</f>
        <v>7.264</v>
      </c>
      <c r="J627" s="12">
        <v>4.8</v>
      </c>
      <c r="K627" s="12">
        <f>I627-N627</f>
        <v>7.264</v>
      </c>
      <c r="L627" s="12">
        <f>I627-P627</f>
        <v>4.204000000000001</v>
      </c>
      <c r="M627" s="11"/>
      <c r="N627" s="12">
        <f>M627*0.051</f>
        <v>0</v>
      </c>
      <c r="O627" s="13">
        <v>60</v>
      </c>
      <c r="P627" s="12">
        <f>O627*0.051</f>
        <v>3.0599999999999996</v>
      </c>
      <c r="Q627" s="11">
        <f>J627*1000/D627</f>
        <v>150</v>
      </c>
      <c r="R627" s="11">
        <f>K627*1000/D627</f>
        <v>227</v>
      </c>
      <c r="S627" s="11">
        <f>L627*1000/D627</f>
        <v>131.37500000000003</v>
      </c>
      <c r="T627" s="75">
        <f>L627-J627</f>
        <v>-0.5959999999999992</v>
      </c>
      <c r="U627" s="75">
        <f>N627-P627</f>
        <v>-3.0599999999999996</v>
      </c>
      <c r="V627" s="123">
        <f>O627-M627</f>
        <v>60</v>
      </c>
    </row>
    <row r="628" spans="1:22" ht="12.75">
      <c r="A628" s="282"/>
      <c r="B628" s="62">
        <v>202</v>
      </c>
      <c r="C628" s="17" t="s">
        <v>265</v>
      </c>
      <c r="D628" s="10">
        <v>10</v>
      </c>
      <c r="E628" s="10">
        <v>1978</v>
      </c>
      <c r="F628" s="43">
        <v>541</v>
      </c>
      <c r="G628" s="43">
        <v>541</v>
      </c>
      <c r="H628" s="12">
        <v>3.2</v>
      </c>
      <c r="I628" s="12">
        <v>3.2</v>
      </c>
      <c r="J628" s="12">
        <f>D628*0.16</f>
        <v>1.6</v>
      </c>
      <c r="K628" s="12">
        <f>I628-N628</f>
        <v>2.282</v>
      </c>
      <c r="L628" s="12">
        <f>I628-P628</f>
        <v>2.486</v>
      </c>
      <c r="M628" s="11">
        <v>18</v>
      </c>
      <c r="N628" s="12">
        <f>M628*0.051</f>
        <v>0.9179999999999999</v>
      </c>
      <c r="O628" s="11">
        <v>14</v>
      </c>
      <c r="P628" s="12">
        <f>O628*0.051</f>
        <v>0.714</v>
      </c>
      <c r="Q628" s="11">
        <f>J628*1000/D628</f>
        <v>160</v>
      </c>
      <c r="R628" s="11">
        <f>K628*1000/D628</f>
        <v>228.2</v>
      </c>
      <c r="S628" s="11">
        <f>L628*1000/D628</f>
        <v>248.6</v>
      </c>
      <c r="T628" s="75">
        <f>L628-J628</f>
        <v>0.8860000000000001</v>
      </c>
      <c r="U628" s="75">
        <f>N628-P628</f>
        <v>0.20399999999999996</v>
      </c>
      <c r="V628" s="123">
        <f>O628-M628</f>
        <v>-4</v>
      </c>
    </row>
    <row r="629" spans="1:22" ht="12.75">
      <c r="A629" s="282"/>
      <c r="B629" s="62">
        <v>203</v>
      </c>
      <c r="C629" s="9" t="s">
        <v>649</v>
      </c>
      <c r="D629" s="10">
        <v>36</v>
      </c>
      <c r="E629" s="10" t="s">
        <v>147</v>
      </c>
      <c r="F629" s="43">
        <v>1174.46</v>
      </c>
      <c r="G629" s="43">
        <v>1174.46</v>
      </c>
      <c r="H629" s="12">
        <v>11.048</v>
      </c>
      <c r="I629" s="12">
        <v>11.048</v>
      </c>
      <c r="J629" s="12">
        <f>D629*0.16</f>
        <v>5.76</v>
      </c>
      <c r="K629" s="12">
        <f>I629-N629</f>
        <v>8.25422</v>
      </c>
      <c r="L629" s="12">
        <f>I629-P629</f>
        <v>8.69246</v>
      </c>
      <c r="M629" s="11">
        <v>51</v>
      </c>
      <c r="N629" s="12">
        <f>M629*0.05478</f>
        <v>2.79378</v>
      </c>
      <c r="O629" s="11">
        <v>43</v>
      </c>
      <c r="P629" s="12">
        <f>O629*0.05478</f>
        <v>2.35554</v>
      </c>
      <c r="Q629" s="11">
        <f>J629*1000/D629</f>
        <v>160</v>
      </c>
      <c r="R629" s="11">
        <f>K629*1000/D629</f>
        <v>229.28388888888887</v>
      </c>
      <c r="S629" s="11">
        <f>L629*1000/D629</f>
        <v>241.45722222222224</v>
      </c>
      <c r="T629" s="75">
        <f>L629-J629</f>
        <v>2.9324600000000007</v>
      </c>
      <c r="U629" s="75">
        <f>N629-P629</f>
        <v>0.43823999999999996</v>
      </c>
      <c r="V629" s="123">
        <f>O629-M629</f>
        <v>-8</v>
      </c>
    </row>
    <row r="630" spans="1:22" ht="12.75">
      <c r="A630" s="282"/>
      <c r="B630" s="62">
        <v>204</v>
      </c>
      <c r="C630" s="17" t="s">
        <v>59</v>
      </c>
      <c r="D630" s="10">
        <v>8</v>
      </c>
      <c r="E630" s="10">
        <v>1994</v>
      </c>
      <c r="F630" s="43">
        <v>832.8</v>
      </c>
      <c r="G630" s="43">
        <v>832.8</v>
      </c>
      <c r="H630" s="12">
        <v>3.178</v>
      </c>
      <c r="I630" s="12">
        <f>H630</f>
        <v>3.178</v>
      </c>
      <c r="J630" s="94">
        <v>1.7235</v>
      </c>
      <c r="K630" s="12">
        <f>I630-N630</f>
        <v>1.836</v>
      </c>
      <c r="L630" s="12">
        <f>I630-P630</f>
        <v>1.836</v>
      </c>
      <c r="M630" s="98">
        <v>25</v>
      </c>
      <c r="N630" s="12">
        <f>M630*0.05368</f>
        <v>1.3419999999999999</v>
      </c>
      <c r="O630" s="98">
        <v>25</v>
      </c>
      <c r="P630" s="12">
        <f>O630*0.05368</f>
        <v>1.3419999999999999</v>
      </c>
      <c r="Q630" s="11">
        <f>J630*1000/D630</f>
        <v>215.4375</v>
      </c>
      <c r="R630" s="11">
        <f>K630*1000/D630</f>
        <v>229.5</v>
      </c>
      <c r="S630" s="11">
        <f>L630*1000/D630</f>
        <v>229.5</v>
      </c>
      <c r="T630" s="75">
        <f>L630-J630</f>
        <v>0.11250000000000004</v>
      </c>
      <c r="U630" s="75">
        <f>N630-P630</f>
        <v>0</v>
      </c>
      <c r="V630" s="123">
        <f>O630-M630</f>
        <v>0</v>
      </c>
    </row>
    <row r="631" spans="1:22" ht="12.75">
      <c r="A631" s="282"/>
      <c r="B631" s="62">
        <v>205</v>
      </c>
      <c r="C631" s="17" t="s">
        <v>717</v>
      </c>
      <c r="D631" s="10">
        <v>72</v>
      </c>
      <c r="E631" s="10">
        <v>1980</v>
      </c>
      <c r="F631" s="43">
        <v>4129.55</v>
      </c>
      <c r="G631" s="43">
        <v>4129.55</v>
      </c>
      <c r="H631" s="12">
        <v>26.425</v>
      </c>
      <c r="I631" s="12">
        <f>H631</f>
        <v>26.425</v>
      </c>
      <c r="J631" s="12">
        <v>11.52</v>
      </c>
      <c r="K631" s="12">
        <f>I631-N631</f>
        <v>16.531</v>
      </c>
      <c r="L631" s="12">
        <f>I631-P631</f>
        <v>15.949831000000001</v>
      </c>
      <c r="M631" s="11">
        <v>194</v>
      </c>
      <c r="N631" s="12">
        <f>M631*0.051</f>
        <v>9.894</v>
      </c>
      <c r="O631" s="11">
        <v>195.141</v>
      </c>
      <c r="P631" s="12">
        <v>10.475169</v>
      </c>
      <c r="Q631" s="11">
        <f>J631*1000/D631</f>
        <v>160</v>
      </c>
      <c r="R631" s="11">
        <f>K631*1000/D631</f>
        <v>229.59722222222223</v>
      </c>
      <c r="S631" s="11">
        <f>L631*1000/D631</f>
        <v>221.52543055555557</v>
      </c>
      <c r="T631" s="75">
        <f>L631-J631</f>
        <v>4.429831000000002</v>
      </c>
      <c r="U631" s="75">
        <f>N631-P631</f>
        <v>-0.5811689999999992</v>
      </c>
      <c r="V631" s="123">
        <f>O631-M631</f>
        <v>1.1409999999999911</v>
      </c>
    </row>
    <row r="632" spans="1:22" ht="12.75">
      <c r="A632" s="282"/>
      <c r="B632" s="62">
        <v>206</v>
      </c>
      <c r="C632" s="259" t="s">
        <v>182</v>
      </c>
      <c r="D632" s="248">
        <v>77</v>
      </c>
      <c r="E632" s="249" t="s">
        <v>147</v>
      </c>
      <c r="F632" s="314">
        <v>4066.05</v>
      </c>
      <c r="G632" s="314">
        <v>4066.05</v>
      </c>
      <c r="H632" s="340">
        <v>26.64</v>
      </c>
      <c r="I632" s="251">
        <f>H632</f>
        <v>26.64</v>
      </c>
      <c r="J632" s="251">
        <v>12.32</v>
      </c>
      <c r="K632" s="251">
        <f>I632-N632</f>
        <v>17.701590000000003</v>
      </c>
      <c r="L632" s="251">
        <f>I632-P632</f>
        <v>18.7133757</v>
      </c>
      <c r="M632" s="290">
        <v>169</v>
      </c>
      <c r="N632" s="251">
        <f>M632*0.05289</f>
        <v>8.93841</v>
      </c>
      <c r="O632" s="290">
        <v>149.87</v>
      </c>
      <c r="P632" s="251">
        <f>O632*0.05289</f>
        <v>7.9266243</v>
      </c>
      <c r="Q632" s="252">
        <f>J632*1000/D632</f>
        <v>160</v>
      </c>
      <c r="R632" s="252">
        <f>K632*1000/D632</f>
        <v>229.89077922077928</v>
      </c>
      <c r="S632" s="252">
        <f>L632*1000/D632</f>
        <v>243.03085324675325</v>
      </c>
      <c r="T632" s="250">
        <f>L632-J632</f>
        <v>6.3933757</v>
      </c>
      <c r="U632" s="250">
        <f>N632-P632</f>
        <v>1.011785699999999</v>
      </c>
      <c r="V632" s="253">
        <f>O632-M632</f>
        <v>-19.129999999999995</v>
      </c>
    </row>
    <row r="633" spans="1:22" ht="12.75">
      <c r="A633" s="282"/>
      <c r="B633" s="62">
        <v>207</v>
      </c>
      <c r="C633" s="9" t="s">
        <v>650</v>
      </c>
      <c r="D633" s="10">
        <v>36</v>
      </c>
      <c r="E633" s="10" t="s">
        <v>147</v>
      </c>
      <c r="F633" s="43">
        <v>2229.48</v>
      </c>
      <c r="G633" s="43">
        <v>2229.48</v>
      </c>
      <c r="H633" s="12">
        <v>13.17</v>
      </c>
      <c r="I633" s="12">
        <v>13.17</v>
      </c>
      <c r="J633" s="12">
        <f>D633*0.16</f>
        <v>5.76</v>
      </c>
      <c r="K633" s="12">
        <f>I633-N633</f>
        <v>8.29458</v>
      </c>
      <c r="L633" s="12">
        <f>I633-P633</f>
        <v>8.92455</v>
      </c>
      <c r="M633" s="11">
        <v>89</v>
      </c>
      <c r="N633" s="12">
        <f>M633*0.05478</f>
        <v>4.87542</v>
      </c>
      <c r="O633" s="11">
        <v>77.5</v>
      </c>
      <c r="P633" s="12">
        <f>O633*0.05478</f>
        <v>4.24545</v>
      </c>
      <c r="Q633" s="11">
        <f>J633*1000/D633</f>
        <v>160</v>
      </c>
      <c r="R633" s="11">
        <f>K633*1000/D633</f>
        <v>230.405</v>
      </c>
      <c r="S633" s="11">
        <f>L633*1000/D633</f>
        <v>247.90416666666664</v>
      </c>
      <c r="T633" s="75">
        <f>L633-J633</f>
        <v>3.16455</v>
      </c>
      <c r="U633" s="75">
        <f>N633-P633</f>
        <v>0.6299700000000001</v>
      </c>
      <c r="V633" s="123">
        <f>O633-M633</f>
        <v>-11.5</v>
      </c>
    </row>
    <row r="634" spans="1:22" ht="12.75">
      <c r="A634" s="282"/>
      <c r="B634" s="62">
        <v>208</v>
      </c>
      <c r="C634" s="17" t="s">
        <v>267</v>
      </c>
      <c r="D634" s="10">
        <v>6</v>
      </c>
      <c r="E634" s="10">
        <v>1984</v>
      </c>
      <c r="F634" s="43">
        <v>368</v>
      </c>
      <c r="G634" s="43">
        <v>368</v>
      </c>
      <c r="H634" s="12">
        <v>1.8</v>
      </c>
      <c r="I634" s="12">
        <v>1.8</v>
      </c>
      <c r="J634" s="12">
        <f>D634*0.16</f>
        <v>0.96</v>
      </c>
      <c r="K634" s="12">
        <f>I634-N634</f>
        <v>1.3920000000000001</v>
      </c>
      <c r="L634" s="12">
        <f>I634-P634</f>
        <v>1.596</v>
      </c>
      <c r="M634" s="11">
        <v>8</v>
      </c>
      <c r="N634" s="12">
        <f>M634*0.051</f>
        <v>0.408</v>
      </c>
      <c r="O634" s="11">
        <v>4</v>
      </c>
      <c r="P634" s="12">
        <f>O634*0.051</f>
        <v>0.204</v>
      </c>
      <c r="Q634" s="11">
        <f>J634*1000/D634</f>
        <v>160</v>
      </c>
      <c r="R634" s="11">
        <f>K634*1000/D634</f>
        <v>232.00000000000003</v>
      </c>
      <c r="S634" s="11">
        <f>L634*1000/D634</f>
        <v>266</v>
      </c>
      <c r="T634" s="75">
        <f>L634-J634</f>
        <v>0.6360000000000001</v>
      </c>
      <c r="U634" s="75">
        <f>N634-P634</f>
        <v>0.204</v>
      </c>
      <c r="V634" s="123">
        <f>O634-M634</f>
        <v>-4</v>
      </c>
    </row>
    <row r="635" spans="1:22" ht="12.75">
      <c r="A635" s="282"/>
      <c r="B635" s="62">
        <v>209</v>
      </c>
      <c r="C635" s="9" t="s">
        <v>224</v>
      </c>
      <c r="D635" s="10">
        <v>33</v>
      </c>
      <c r="E635" s="10">
        <v>1985</v>
      </c>
      <c r="F635" s="43">
        <v>2059.6</v>
      </c>
      <c r="G635" s="43">
        <v>2059.6</v>
      </c>
      <c r="H635" s="12">
        <v>11.625</v>
      </c>
      <c r="I635" s="12">
        <v>11.625</v>
      </c>
      <c r="J635" s="12">
        <v>5.28</v>
      </c>
      <c r="K635" s="12">
        <f>I635-N635</f>
        <v>7.6592400000000005</v>
      </c>
      <c r="L635" s="12">
        <f>I635-P635</f>
        <v>7.6592400000000005</v>
      </c>
      <c r="M635" s="11">
        <v>77.76</v>
      </c>
      <c r="N635" s="12">
        <f>M635*0.051</f>
        <v>3.96576</v>
      </c>
      <c r="O635" s="11">
        <v>77.76</v>
      </c>
      <c r="P635" s="12">
        <f>O635*0.051</f>
        <v>3.96576</v>
      </c>
      <c r="Q635" s="11">
        <f>J635*1000/D635</f>
        <v>160</v>
      </c>
      <c r="R635" s="11">
        <f>K635*1000/D635</f>
        <v>232.09818181818184</v>
      </c>
      <c r="S635" s="11">
        <f>L635*1000/D635</f>
        <v>232.09818181818184</v>
      </c>
      <c r="T635" s="75">
        <f>L635-J635</f>
        <v>2.3792400000000002</v>
      </c>
      <c r="U635" s="75">
        <f>N635-P635</f>
        <v>0</v>
      </c>
      <c r="V635" s="123">
        <f>O635-M635</f>
        <v>0</v>
      </c>
    </row>
    <row r="636" spans="1:22" ht="12.75">
      <c r="A636" s="282"/>
      <c r="B636" s="62">
        <v>210</v>
      </c>
      <c r="C636" s="51" t="s">
        <v>482</v>
      </c>
      <c r="D636" s="52">
        <v>23</v>
      </c>
      <c r="E636" s="52">
        <v>1970</v>
      </c>
      <c r="F636" s="312">
        <v>1095.22</v>
      </c>
      <c r="G636" s="312">
        <v>947.22</v>
      </c>
      <c r="H636" s="12">
        <v>6.588</v>
      </c>
      <c r="I636" s="12">
        <f>H636</f>
        <v>6.588</v>
      </c>
      <c r="J636" s="12">
        <v>3.52</v>
      </c>
      <c r="K636" s="12">
        <f>I636-N636</f>
        <v>5.415</v>
      </c>
      <c r="L636" s="12">
        <f>I636-P636</f>
        <v>5.381442</v>
      </c>
      <c r="M636" s="11">
        <v>23</v>
      </c>
      <c r="N636" s="12">
        <f>M636*0.051</f>
        <v>1.1729999999999998</v>
      </c>
      <c r="O636" s="11">
        <v>23.658</v>
      </c>
      <c r="P636" s="12">
        <f>O636*0.051</f>
        <v>1.206558</v>
      </c>
      <c r="Q636" s="11">
        <f>J636*1000/D636</f>
        <v>153.04347826086956</v>
      </c>
      <c r="R636" s="11">
        <f>K636*1000/D636</f>
        <v>235.43478260869566</v>
      </c>
      <c r="S636" s="11">
        <f>L636*1000/D636</f>
        <v>233.9757391304348</v>
      </c>
      <c r="T636" s="75">
        <f>L636-J636</f>
        <v>1.8614419999999998</v>
      </c>
      <c r="U636" s="75">
        <f>N636-P636</f>
        <v>-0.0335580000000002</v>
      </c>
      <c r="V636" s="123">
        <f>O636-M636</f>
        <v>0.6580000000000013</v>
      </c>
    </row>
    <row r="637" spans="1:22" ht="12.75">
      <c r="A637" s="282"/>
      <c r="B637" s="62">
        <v>211</v>
      </c>
      <c r="C637" s="9" t="s">
        <v>651</v>
      </c>
      <c r="D637" s="10">
        <v>4</v>
      </c>
      <c r="E637" s="10" t="s">
        <v>147</v>
      </c>
      <c r="F637" s="43">
        <v>156.81</v>
      </c>
      <c r="G637" s="43">
        <v>156.81</v>
      </c>
      <c r="H637" s="12">
        <v>1.279</v>
      </c>
      <c r="I637" s="12">
        <v>1.278</v>
      </c>
      <c r="J637" s="12">
        <f>D637*0.16</f>
        <v>0.64</v>
      </c>
      <c r="K637" s="12">
        <f>I637-N637</f>
        <v>0.9493199999999999</v>
      </c>
      <c r="L637" s="12">
        <f>I637-P637</f>
        <v>1.0041</v>
      </c>
      <c r="M637" s="11">
        <v>6</v>
      </c>
      <c r="N637" s="12">
        <f>M637*0.05478</f>
        <v>0.32868</v>
      </c>
      <c r="O637" s="11">
        <v>5</v>
      </c>
      <c r="P637" s="12">
        <f>O637*0.05478</f>
        <v>0.27390000000000003</v>
      </c>
      <c r="Q637" s="11">
        <f>J637*1000/D637</f>
        <v>160</v>
      </c>
      <c r="R637" s="11">
        <f>K637*1000/D637</f>
        <v>237.32999999999998</v>
      </c>
      <c r="S637" s="11">
        <f>L637*1000/D637</f>
        <v>251.025</v>
      </c>
      <c r="T637" s="75">
        <f>L637-J637</f>
        <v>0.3641</v>
      </c>
      <c r="U637" s="75">
        <f>N637-P637</f>
        <v>0.054779999999999995</v>
      </c>
      <c r="V637" s="123">
        <f>O637-M637</f>
        <v>-1</v>
      </c>
    </row>
    <row r="638" spans="1:22" ht="12.75">
      <c r="A638" s="282"/>
      <c r="B638" s="62">
        <v>212</v>
      </c>
      <c r="C638" s="9" t="s">
        <v>522</v>
      </c>
      <c r="D638" s="10">
        <v>46</v>
      </c>
      <c r="E638" s="10" t="s">
        <v>147</v>
      </c>
      <c r="F638" s="43">
        <v>2316.99</v>
      </c>
      <c r="G638" s="43">
        <v>2316.99</v>
      </c>
      <c r="H638" s="12">
        <v>10.94</v>
      </c>
      <c r="I638" s="12">
        <f>H638</f>
        <v>10.94</v>
      </c>
      <c r="J638" s="12">
        <v>7.2</v>
      </c>
      <c r="K638" s="12">
        <f>I638-N638</f>
        <v>10.94</v>
      </c>
      <c r="L638" s="12">
        <f>I638-P638</f>
        <v>6.911</v>
      </c>
      <c r="M638" s="11"/>
      <c r="N638" s="12">
        <f>M638*0.051</f>
        <v>0</v>
      </c>
      <c r="O638" s="11">
        <v>79</v>
      </c>
      <c r="P638" s="12">
        <f>O638*0.051</f>
        <v>4.029</v>
      </c>
      <c r="Q638" s="11">
        <f>J638*1000/D638</f>
        <v>156.52173913043478</v>
      </c>
      <c r="R638" s="11">
        <f>K638*1000/D638</f>
        <v>237.82608695652175</v>
      </c>
      <c r="S638" s="11">
        <f>L638*1000/D638</f>
        <v>150.2391304347826</v>
      </c>
      <c r="T638" s="75">
        <f>L638-J638</f>
        <v>-0.2890000000000006</v>
      </c>
      <c r="U638" s="75">
        <f>N638-P638</f>
        <v>-4.029</v>
      </c>
      <c r="V638" s="123">
        <f>O638-M638</f>
        <v>79</v>
      </c>
    </row>
    <row r="639" spans="1:22" ht="12.75">
      <c r="A639" s="282"/>
      <c r="B639" s="62">
        <v>213</v>
      </c>
      <c r="C639" s="9" t="s">
        <v>521</v>
      </c>
      <c r="D639" s="10">
        <v>30</v>
      </c>
      <c r="E639" s="10" t="s">
        <v>147</v>
      </c>
      <c r="F639" s="43">
        <v>1510.74</v>
      </c>
      <c r="G639" s="43">
        <v>1510.74</v>
      </c>
      <c r="H639" s="12">
        <v>7.14</v>
      </c>
      <c r="I639" s="12">
        <f>H639</f>
        <v>7.14</v>
      </c>
      <c r="J639" s="12">
        <v>4.8</v>
      </c>
      <c r="K639" s="12">
        <f>I639-N639</f>
        <v>7.14</v>
      </c>
      <c r="L639" s="12">
        <f>I639-P639</f>
        <v>4.4879999999999995</v>
      </c>
      <c r="M639" s="11"/>
      <c r="N639" s="12">
        <f>M639*0.051</f>
        <v>0</v>
      </c>
      <c r="O639" s="11">
        <v>52</v>
      </c>
      <c r="P639" s="12">
        <f>O639*0.051</f>
        <v>2.6519999999999997</v>
      </c>
      <c r="Q639" s="11">
        <f>J639*1000/D639</f>
        <v>160</v>
      </c>
      <c r="R639" s="11">
        <f>K639*1000/D639</f>
        <v>238</v>
      </c>
      <c r="S639" s="11">
        <f>L639*1000/D639</f>
        <v>149.6</v>
      </c>
      <c r="T639" s="75">
        <f>L639-J639</f>
        <v>-0.3120000000000003</v>
      </c>
      <c r="U639" s="75">
        <f>N639-P639</f>
        <v>-2.6519999999999997</v>
      </c>
      <c r="V639" s="123">
        <f>O639-M639</f>
        <v>52</v>
      </c>
    </row>
    <row r="640" spans="1:22" ht="12.75">
      <c r="A640" s="282"/>
      <c r="B640" s="62">
        <v>214</v>
      </c>
      <c r="C640" s="9" t="s">
        <v>203</v>
      </c>
      <c r="D640" s="10">
        <v>34</v>
      </c>
      <c r="E640" s="10" t="s">
        <v>147</v>
      </c>
      <c r="F640" s="43">
        <v>1540.77</v>
      </c>
      <c r="G640" s="57">
        <v>1469.64</v>
      </c>
      <c r="H640" s="12">
        <v>11.705</v>
      </c>
      <c r="I640" s="12">
        <f>H640</f>
        <v>11.705</v>
      </c>
      <c r="J640" s="12">
        <v>5.76</v>
      </c>
      <c r="K640" s="12">
        <f>I640-N640</f>
        <v>8.19305</v>
      </c>
      <c r="L640" s="12">
        <f>I640-P640</f>
        <v>8.7724688</v>
      </c>
      <c r="M640" s="11">
        <v>65</v>
      </c>
      <c r="N640" s="12">
        <f>M640*0.05403</f>
        <v>3.51195</v>
      </c>
      <c r="O640" s="11">
        <v>53.28</v>
      </c>
      <c r="P640" s="12">
        <f>O640*0.05504</f>
        <v>2.9325312</v>
      </c>
      <c r="Q640" s="11">
        <f>J640*1000/D640</f>
        <v>169.41176470588235</v>
      </c>
      <c r="R640" s="11">
        <f>K640*1000/D640</f>
        <v>240.97205882352938</v>
      </c>
      <c r="S640" s="11">
        <f>L640*1000/D640</f>
        <v>258.01378823529416</v>
      </c>
      <c r="T640" s="75">
        <f>L640-J640</f>
        <v>3.0124688000000006</v>
      </c>
      <c r="U640" s="75">
        <f>N640-P640</f>
        <v>0.5794188</v>
      </c>
      <c r="V640" s="123">
        <f>O640-M640</f>
        <v>-11.719999999999999</v>
      </c>
    </row>
    <row r="641" spans="1:22" ht="12.75">
      <c r="A641" s="282"/>
      <c r="B641" s="62">
        <v>215</v>
      </c>
      <c r="C641" s="17" t="s">
        <v>317</v>
      </c>
      <c r="D641" s="10">
        <v>99</v>
      </c>
      <c r="E641" s="10">
        <v>1988</v>
      </c>
      <c r="F641" s="43">
        <v>3716.9</v>
      </c>
      <c r="G641" s="43">
        <f>F641</f>
        <v>3716.9</v>
      </c>
      <c r="H641" s="12">
        <v>29.07</v>
      </c>
      <c r="I641" s="12">
        <f>H641</f>
        <v>29.07</v>
      </c>
      <c r="J641" s="12">
        <v>22.64</v>
      </c>
      <c r="K641" s="12">
        <f>I641-N641</f>
        <v>23.97</v>
      </c>
      <c r="L641" s="12">
        <f>I641-P641</f>
        <v>22.309269</v>
      </c>
      <c r="M641" s="11">
        <v>100</v>
      </c>
      <c r="N641" s="12">
        <f>M641*0.051</f>
        <v>5.1</v>
      </c>
      <c r="O641" s="11">
        <v>119.3</v>
      </c>
      <c r="P641" s="12">
        <f>O641*0.05667</f>
        <v>6.760731</v>
      </c>
      <c r="Q641" s="11">
        <f>J641*1000/D641</f>
        <v>228.68686868686868</v>
      </c>
      <c r="R641" s="11">
        <f>K641*1000/D641</f>
        <v>242.12121212121212</v>
      </c>
      <c r="S641" s="11">
        <f>L641*1000/D641</f>
        <v>225.34615151515152</v>
      </c>
      <c r="T641" s="75">
        <f>L641-J641</f>
        <v>-0.3307310000000001</v>
      </c>
      <c r="U641" s="75">
        <f>N641-P641</f>
        <v>-1.6607310000000002</v>
      </c>
      <c r="V641" s="123">
        <f>1.11*O641-M641</f>
        <v>32.423</v>
      </c>
    </row>
    <row r="642" spans="1:22" ht="12.75">
      <c r="A642" s="282"/>
      <c r="B642" s="62">
        <v>216</v>
      </c>
      <c r="C642" s="9" t="s">
        <v>612</v>
      </c>
      <c r="D642" s="10">
        <v>7</v>
      </c>
      <c r="E642" s="10">
        <v>1928</v>
      </c>
      <c r="F642" s="43">
        <v>689.16</v>
      </c>
      <c r="G642" s="43">
        <v>264.77</v>
      </c>
      <c r="H642" s="12">
        <v>2.725</v>
      </c>
      <c r="I642" s="342">
        <f>H642</f>
        <v>2.725</v>
      </c>
      <c r="J642" s="12">
        <v>1.12</v>
      </c>
      <c r="K642" s="12">
        <f>I642-N642</f>
        <v>1.705</v>
      </c>
      <c r="L642" s="12">
        <f>I642-P642</f>
        <v>1.8396400000000002</v>
      </c>
      <c r="M642" s="11">
        <v>20</v>
      </c>
      <c r="N642" s="12">
        <f>M642*0.051</f>
        <v>1.02</v>
      </c>
      <c r="O642" s="11">
        <v>17.36</v>
      </c>
      <c r="P642" s="12">
        <f>O642*0.051</f>
        <v>0.8853599999999999</v>
      </c>
      <c r="Q642" s="11">
        <f>J642*1000/D642</f>
        <v>160</v>
      </c>
      <c r="R642" s="11">
        <f>K642*1000/D642</f>
        <v>243.57142857142858</v>
      </c>
      <c r="S642" s="11">
        <f>L642*1000/D642</f>
        <v>262.8057142857143</v>
      </c>
      <c r="T642" s="75">
        <f>L642-J642</f>
        <v>0.7196400000000001</v>
      </c>
      <c r="U642" s="75">
        <f>N642-P642</f>
        <v>0.1346400000000001</v>
      </c>
      <c r="V642" s="123">
        <f>O642-M642</f>
        <v>-2.6400000000000006</v>
      </c>
    </row>
    <row r="643" spans="1:22" ht="12.75">
      <c r="A643" s="282"/>
      <c r="B643" s="62">
        <v>217</v>
      </c>
      <c r="C643" s="9" t="s">
        <v>609</v>
      </c>
      <c r="D643" s="10">
        <v>19</v>
      </c>
      <c r="E643" s="10">
        <v>1955</v>
      </c>
      <c r="F643" s="43">
        <v>2031.07</v>
      </c>
      <c r="G643" s="43">
        <v>1330.11</v>
      </c>
      <c r="H643" s="12">
        <v>6.827</v>
      </c>
      <c r="I643" s="342">
        <f>H643</f>
        <v>6.827</v>
      </c>
      <c r="J643" s="12">
        <v>2.897</v>
      </c>
      <c r="K643" s="12">
        <f>I643-N643</f>
        <v>4.634</v>
      </c>
      <c r="L643" s="12">
        <f>I643-P643</f>
        <v>4.787</v>
      </c>
      <c r="M643" s="11">
        <v>43</v>
      </c>
      <c r="N643" s="12">
        <f>M643*0.051</f>
        <v>2.193</v>
      </c>
      <c r="O643" s="11">
        <v>40</v>
      </c>
      <c r="P643" s="12">
        <f>O643*0.051</f>
        <v>2.04</v>
      </c>
      <c r="Q643" s="11">
        <f>J643*1000/D643</f>
        <v>152.47368421052633</v>
      </c>
      <c r="R643" s="11">
        <f>K643*1000/D643</f>
        <v>243.89473684210526</v>
      </c>
      <c r="S643" s="11">
        <f>L643*1000/D643</f>
        <v>251.94736842105263</v>
      </c>
      <c r="T643" s="75">
        <f>L643-J643</f>
        <v>1.8900000000000001</v>
      </c>
      <c r="U643" s="75">
        <f>N643-P643</f>
        <v>0.15300000000000002</v>
      </c>
      <c r="V643" s="123">
        <f>O643-M643</f>
        <v>-3</v>
      </c>
    </row>
    <row r="644" spans="1:22" ht="12.75">
      <c r="A644" s="282"/>
      <c r="B644" s="62">
        <v>218</v>
      </c>
      <c r="C644" s="17" t="s">
        <v>426</v>
      </c>
      <c r="D644" s="10">
        <v>55</v>
      </c>
      <c r="E644" s="10">
        <v>1985</v>
      </c>
      <c r="F644" s="43">
        <v>3520.71</v>
      </c>
      <c r="G644" s="43">
        <v>3520.71</v>
      </c>
      <c r="H644" s="12">
        <v>20.264016</v>
      </c>
      <c r="I644" s="12">
        <f>H644</f>
        <v>20.264016</v>
      </c>
      <c r="J644" s="12">
        <v>12.113332</v>
      </c>
      <c r="K644" s="12">
        <f>I644-N644</f>
        <v>13.430016000000002</v>
      </c>
      <c r="L644" s="12">
        <f>I644-P644</f>
        <v>14.723121000000003</v>
      </c>
      <c r="M644" s="11">
        <v>134</v>
      </c>
      <c r="N644" s="12">
        <f>M644*0.051</f>
        <v>6.834</v>
      </c>
      <c r="O644" s="11">
        <v>108.64500000000001</v>
      </c>
      <c r="P644" s="12">
        <f>O644*0.051</f>
        <v>5.540895</v>
      </c>
      <c r="Q644" s="11">
        <f>J644*1000/D644</f>
        <v>220.2424</v>
      </c>
      <c r="R644" s="11">
        <f>K644*1000/D644</f>
        <v>244.1821090909091</v>
      </c>
      <c r="S644" s="11">
        <f>L644*1000/D644</f>
        <v>267.69310909090916</v>
      </c>
      <c r="T644" s="75">
        <f>L644-J644</f>
        <v>2.609789000000003</v>
      </c>
      <c r="U644" s="75">
        <f>N644-P644</f>
        <v>1.2931049999999997</v>
      </c>
      <c r="V644" s="123">
        <f>O644-M644</f>
        <v>-25.35499999999999</v>
      </c>
    </row>
    <row r="645" spans="1:22" ht="12.75">
      <c r="A645" s="282"/>
      <c r="B645" s="62">
        <v>219</v>
      </c>
      <c r="C645" s="9" t="s">
        <v>516</v>
      </c>
      <c r="D645" s="10">
        <v>46</v>
      </c>
      <c r="E645" s="10" t="s">
        <v>147</v>
      </c>
      <c r="F645" s="43">
        <v>2322.89</v>
      </c>
      <c r="G645" s="43">
        <v>2322.89</v>
      </c>
      <c r="H645" s="12">
        <v>11.29</v>
      </c>
      <c r="I645" s="12">
        <f>H645</f>
        <v>11.29</v>
      </c>
      <c r="J645" s="12">
        <v>7.12</v>
      </c>
      <c r="K645" s="12">
        <f>I645-N645</f>
        <v>11.29</v>
      </c>
      <c r="L645" s="12">
        <f>I645-P645</f>
        <v>6.444999999999999</v>
      </c>
      <c r="M645" s="11"/>
      <c r="N645" s="12">
        <f>M645*0.051</f>
        <v>0</v>
      </c>
      <c r="O645" s="11">
        <v>95</v>
      </c>
      <c r="P645" s="12">
        <f>O645*0.051</f>
        <v>4.845</v>
      </c>
      <c r="Q645" s="11">
        <f>J645*1000/D645</f>
        <v>154.7826086956522</v>
      </c>
      <c r="R645" s="11">
        <f>K645*1000/D645</f>
        <v>245.43478260869566</v>
      </c>
      <c r="S645" s="11">
        <f>L645*1000/D645</f>
        <v>140.1086956521739</v>
      </c>
      <c r="T645" s="75">
        <f>L645-J645</f>
        <v>-0.6750000000000007</v>
      </c>
      <c r="U645" s="75">
        <f>N645-P645</f>
        <v>-4.845</v>
      </c>
      <c r="V645" s="123">
        <f>O645-M645</f>
        <v>95</v>
      </c>
    </row>
    <row r="646" spans="1:22" ht="12.75">
      <c r="A646" s="282"/>
      <c r="B646" s="62">
        <v>220</v>
      </c>
      <c r="C646" s="9" t="s">
        <v>260</v>
      </c>
      <c r="D646" s="10">
        <v>10</v>
      </c>
      <c r="E646" s="10">
        <v>1976</v>
      </c>
      <c r="F646" s="43">
        <v>627.15</v>
      </c>
      <c r="G646" s="43">
        <v>568.63</v>
      </c>
      <c r="H646" s="12">
        <v>3.28</v>
      </c>
      <c r="I646" s="12">
        <v>3.28</v>
      </c>
      <c r="J646" s="12">
        <v>1.6</v>
      </c>
      <c r="K646" s="12">
        <f>I646-N646</f>
        <v>2.464</v>
      </c>
      <c r="L646" s="12">
        <f>I646-P646</f>
        <v>2.464</v>
      </c>
      <c r="M646" s="11">
        <v>16</v>
      </c>
      <c r="N646" s="12">
        <f>M646*0.051</f>
        <v>0.816</v>
      </c>
      <c r="O646" s="11">
        <v>16</v>
      </c>
      <c r="P646" s="12">
        <f>O646*0.051</f>
        <v>0.816</v>
      </c>
      <c r="Q646" s="11">
        <f>J646*1000/D646</f>
        <v>160</v>
      </c>
      <c r="R646" s="11">
        <f>K646*1000/D646</f>
        <v>246.4</v>
      </c>
      <c r="S646" s="11">
        <f>L646*1000/D646</f>
        <v>246.4</v>
      </c>
      <c r="T646" s="75">
        <f>L646-J646</f>
        <v>0.8639999999999999</v>
      </c>
      <c r="U646" s="75">
        <f>N646-P646</f>
        <v>0</v>
      </c>
      <c r="V646" s="123">
        <f>O646-M646</f>
        <v>0</v>
      </c>
    </row>
    <row r="647" spans="1:22" ht="12.75">
      <c r="A647" s="282"/>
      <c r="B647" s="62">
        <v>221</v>
      </c>
      <c r="C647" s="239" t="s">
        <v>118</v>
      </c>
      <c r="D647" s="264">
        <v>24</v>
      </c>
      <c r="E647" s="240">
        <v>1969</v>
      </c>
      <c r="F647" s="310">
        <v>1020.69</v>
      </c>
      <c r="G647" s="310">
        <v>1020.69</v>
      </c>
      <c r="H647" s="338">
        <v>7.069</v>
      </c>
      <c r="I647" s="242">
        <f>H647</f>
        <v>7.069</v>
      </c>
      <c r="J647" s="339">
        <v>3.84</v>
      </c>
      <c r="K647" s="242">
        <f>I647-N647</f>
        <v>5.947</v>
      </c>
      <c r="L647" s="242">
        <f>I647-P647</f>
        <v>5.998</v>
      </c>
      <c r="M647" s="350">
        <v>22</v>
      </c>
      <c r="N647" s="242">
        <f>M647*0.051</f>
        <v>1.1219999999999999</v>
      </c>
      <c r="O647" s="356">
        <v>21</v>
      </c>
      <c r="P647" s="242">
        <f>O647*0.051</f>
        <v>1.071</v>
      </c>
      <c r="Q647" s="243">
        <f>J647*1000/D647</f>
        <v>160</v>
      </c>
      <c r="R647" s="243">
        <f>K647*1000/D647</f>
        <v>247.79166666666666</v>
      </c>
      <c r="S647" s="243">
        <f>L647*1000/D647</f>
        <v>249.91666666666666</v>
      </c>
      <c r="T647" s="241">
        <f>L647-J647</f>
        <v>2.1580000000000004</v>
      </c>
      <c r="U647" s="241">
        <f>N647-P647</f>
        <v>0.050999999999999934</v>
      </c>
      <c r="V647" s="244">
        <f>O647-M647</f>
        <v>-1</v>
      </c>
    </row>
    <row r="648" spans="1:22" ht="12.75">
      <c r="A648" s="282"/>
      <c r="B648" s="62">
        <v>222</v>
      </c>
      <c r="C648" s="17" t="s">
        <v>421</v>
      </c>
      <c r="D648" s="10">
        <v>54</v>
      </c>
      <c r="E648" s="10">
        <v>1988</v>
      </c>
      <c r="F648" s="43">
        <v>3549.21</v>
      </c>
      <c r="G648" s="43">
        <v>3549.21</v>
      </c>
      <c r="H648" s="12">
        <v>20.292024</v>
      </c>
      <c r="I648" s="12">
        <f>H648</f>
        <v>20.292024</v>
      </c>
      <c r="J648" s="12">
        <v>11.959998</v>
      </c>
      <c r="K648" s="12">
        <f>I648-N648</f>
        <v>13.407024000000002</v>
      </c>
      <c r="L648" s="12">
        <f>I648-P648</f>
        <v>14.172024</v>
      </c>
      <c r="M648" s="11">
        <v>135</v>
      </c>
      <c r="N648" s="12">
        <f>M648*0.051</f>
        <v>6.885</v>
      </c>
      <c r="O648" s="11">
        <v>120.00000000000001</v>
      </c>
      <c r="P648" s="12">
        <f>O648*0.051</f>
        <v>6.12</v>
      </c>
      <c r="Q648" s="11">
        <f>J648*1000/D648</f>
        <v>221.48144444444446</v>
      </c>
      <c r="R648" s="11">
        <f>K648*1000/D648</f>
        <v>248.27822222222224</v>
      </c>
      <c r="S648" s="11">
        <f>L648*1000/D648</f>
        <v>262.4448888888889</v>
      </c>
      <c r="T648" s="75">
        <f>L648-J648</f>
        <v>2.212026</v>
      </c>
      <c r="U648" s="75">
        <f>N648-P648</f>
        <v>0.7649999999999997</v>
      </c>
      <c r="V648" s="123">
        <f>O648-M648</f>
        <v>-14.999999999999986</v>
      </c>
    </row>
    <row r="649" spans="1:22" ht="12.75">
      <c r="A649" s="282"/>
      <c r="B649" s="62">
        <v>223</v>
      </c>
      <c r="C649" s="9" t="s">
        <v>611</v>
      </c>
      <c r="D649" s="10">
        <v>23</v>
      </c>
      <c r="E649" s="10">
        <v>1976</v>
      </c>
      <c r="F649" s="43">
        <v>1238.27</v>
      </c>
      <c r="G649" s="43">
        <v>1160.56</v>
      </c>
      <c r="H649" s="12">
        <v>7.601</v>
      </c>
      <c r="I649" s="342">
        <f>H649</f>
        <v>7.601</v>
      </c>
      <c r="J649" s="12">
        <v>3.68</v>
      </c>
      <c r="K649" s="12">
        <f>I649-N649</f>
        <v>5.714</v>
      </c>
      <c r="L649" s="12">
        <f>I649-P649</f>
        <v>5.8619</v>
      </c>
      <c r="M649" s="11">
        <v>37</v>
      </c>
      <c r="N649" s="12">
        <f>M649*0.051</f>
        <v>1.8869999999999998</v>
      </c>
      <c r="O649" s="11">
        <v>34.1</v>
      </c>
      <c r="P649" s="12">
        <f>O649*0.051</f>
        <v>1.7390999999999999</v>
      </c>
      <c r="Q649" s="11">
        <f>J649*1000/D649</f>
        <v>160</v>
      </c>
      <c r="R649" s="11">
        <f>K649*1000/D649</f>
        <v>248.43478260869566</v>
      </c>
      <c r="S649" s="11">
        <f>L649*1000/D649</f>
        <v>254.86521739130438</v>
      </c>
      <c r="T649" s="75">
        <f>L649-J649</f>
        <v>2.1819</v>
      </c>
      <c r="U649" s="75">
        <f>N649-P649</f>
        <v>0.14789999999999992</v>
      </c>
      <c r="V649" s="123">
        <f>O649-M649</f>
        <v>-2.8999999999999986</v>
      </c>
    </row>
    <row r="650" spans="1:22" ht="12.75">
      <c r="A650" s="282"/>
      <c r="B650" s="62">
        <v>224</v>
      </c>
      <c r="C650" s="40" t="s">
        <v>354</v>
      </c>
      <c r="D650" s="41">
        <v>24</v>
      </c>
      <c r="E650" s="41" t="s">
        <v>147</v>
      </c>
      <c r="F650" s="57">
        <v>1242.07</v>
      </c>
      <c r="G650" s="57">
        <v>903.24</v>
      </c>
      <c r="H650" s="12">
        <v>7.753</v>
      </c>
      <c r="I650" s="12">
        <f>H650</f>
        <v>7.753</v>
      </c>
      <c r="J650" s="42">
        <v>3.92</v>
      </c>
      <c r="K650" s="12">
        <f>I650-N650</f>
        <v>6.02404</v>
      </c>
      <c r="L650" s="12">
        <f>I650-P650</f>
        <v>4.8510487</v>
      </c>
      <c r="M650" s="11">
        <v>32</v>
      </c>
      <c r="N650" s="12">
        <f>M650*0.05403</f>
        <v>1.72896</v>
      </c>
      <c r="O650" s="11">
        <v>53.71</v>
      </c>
      <c r="P650" s="12">
        <f>O650*0.05403</f>
        <v>2.9019513000000003</v>
      </c>
      <c r="Q650" s="11">
        <f>J650*1000/D650</f>
        <v>163.33333333333334</v>
      </c>
      <c r="R650" s="11">
        <f>K650*1000/D650</f>
        <v>251.00166666666667</v>
      </c>
      <c r="S650" s="11">
        <f>L650*1000/D650</f>
        <v>202.12702916666663</v>
      </c>
      <c r="T650" s="75">
        <f>L650-J650</f>
        <v>0.9310486999999998</v>
      </c>
      <c r="U650" s="75">
        <f>N650-P650</f>
        <v>-1.1729913000000003</v>
      </c>
      <c r="V650" s="123">
        <f>O650-M650</f>
        <v>21.71</v>
      </c>
    </row>
    <row r="651" spans="1:22" ht="12.75">
      <c r="A651" s="282"/>
      <c r="B651" s="62">
        <v>225</v>
      </c>
      <c r="C651" s="259" t="s">
        <v>179</v>
      </c>
      <c r="D651" s="248">
        <v>16</v>
      </c>
      <c r="E651" s="249" t="s">
        <v>147</v>
      </c>
      <c r="F651" s="314">
        <v>1399.92</v>
      </c>
      <c r="G651" s="314">
        <v>844.07</v>
      </c>
      <c r="H651" s="340">
        <v>5.5</v>
      </c>
      <c r="I651" s="251">
        <f>H651</f>
        <v>5.5</v>
      </c>
      <c r="J651" s="341">
        <v>2.56</v>
      </c>
      <c r="K651" s="251">
        <f>I651-N651</f>
        <v>4.01908</v>
      </c>
      <c r="L651" s="251">
        <f>I651-P651</f>
        <v>4.2972814</v>
      </c>
      <c r="M651" s="290">
        <v>28</v>
      </c>
      <c r="N651" s="251">
        <f>M651*0.05289</f>
        <v>1.48092</v>
      </c>
      <c r="O651" s="290">
        <v>22.74</v>
      </c>
      <c r="P651" s="251">
        <f>O651*0.05289</f>
        <v>1.2027185999999999</v>
      </c>
      <c r="Q651" s="252">
        <f>J651*1000/D651</f>
        <v>160</v>
      </c>
      <c r="R651" s="252">
        <f>K651*1000/D651</f>
        <v>251.1925</v>
      </c>
      <c r="S651" s="252">
        <f>L651*1000/D651</f>
        <v>268.5800875</v>
      </c>
      <c r="T651" s="250">
        <f>L651-J651</f>
        <v>1.7372814</v>
      </c>
      <c r="U651" s="250">
        <f>N651-P651</f>
        <v>0.27820140000000015</v>
      </c>
      <c r="V651" s="253">
        <f>O651-M651</f>
        <v>-5.260000000000002</v>
      </c>
    </row>
    <row r="652" spans="1:22" ht="12.75">
      <c r="A652" s="282"/>
      <c r="B652" s="62">
        <v>226</v>
      </c>
      <c r="C652" s="9" t="s">
        <v>652</v>
      </c>
      <c r="D652" s="10">
        <v>4</v>
      </c>
      <c r="E652" s="10" t="s">
        <v>147</v>
      </c>
      <c r="F652" s="43">
        <v>306.08</v>
      </c>
      <c r="G652" s="43">
        <v>306.08</v>
      </c>
      <c r="H652" s="12">
        <v>1.281</v>
      </c>
      <c r="I652" s="12">
        <v>1.281</v>
      </c>
      <c r="J652" s="12">
        <f>D652*0.16</f>
        <v>0.64</v>
      </c>
      <c r="K652" s="12">
        <f>I652-N652</f>
        <v>1.0070999999999999</v>
      </c>
      <c r="L652" s="12">
        <f>I652-P652</f>
        <v>1.0070999999999999</v>
      </c>
      <c r="M652" s="11">
        <v>5</v>
      </c>
      <c r="N652" s="12">
        <f>M652*0.05478</f>
        <v>0.27390000000000003</v>
      </c>
      <c r="O652" s="11">
        <v>5</v>
      </c>
      <c r="P652" s="12">
        <f>O652*0.05478</f>
        <v>0.27390000000000003</v>
      </c>
      <c r="Q652" s="11">
        <f>J652*1000/D652</f>
        <v>160</v>
      </c>
      <c r="R652" s="11">
        <f>K652*1000/D652</f>
        <v>251.77499999999998</v>
      </c>
      <c r="S652" s="11">
        <f>L652*1000/D652</f>
        <v>251.77499999999998</v>
      </c>
      <c r="T652" s="75">
        <f>L652-J652</f>
        <v>0.36709999999999987</v>
      </c>
      <c r="U652" s="75">
        <f>N652-P652</f>
        <v>0</v>
      </c>
      <c r="V652" s="123">
        <f>O652-M652</f>
        <v>0</v>
      </c>
    </row>
    <row r="653" spans="1:22" ht="12.75">
      <c r="A653" s="282"/>
      <c r="B653" s="62">
        <v>227</v>
      </c>
      <c r="C653" s="9" t="s">
        <v>523</v>
      </c>
      <c r="D653" s="10">
        <v>30</v>
      </c>
      <c r="E653" s="10" t="s">
        <v>147</v>
      </c>
      <c r="F653" s="43">
        <v>1499.89</v>
      </c>
      <c r="G653" s="43">
        <v>1499.89</v>
      </c>
      <c r="H653" s="12">
        <v>7.671</v>
      </c>
      <c r="I653" s="12">
        <f>H653</f>
        <v>7.671</v>
      </c>
      <c r="J653" s="12">
        <v>4.8</v>
      </c>
      <c r="K653" s="12">
        <f>I653-N653</f>
        <v>7.671</v>
      </c>
      <c r="L653" s="12">
        <f>I653-P653</f>
        <v>4.662000000000001</v>
      </c>
      <c r="M653" s="11"/>
      <c r="N653" s="12">
        <f>M653*0.051</f>
        <v>0</v>
      </c>
      <c r="O653" s="11">
        <v>59</v>
      </c>
      <c r="P653" s="12">
        <f>O653*0.051</f>
        <v>3.009</v>
      </c>
      <c r="Q653" s="11">
        <f>J653*1000/D653</f>
        <v>160</v>
      </c>
      <c r="R653" s="11">
        <f>K653*1000/D653</f>
        <v>255.7</v>
      </c>
      <c r="S653" s="11">
        <f>L653*1000/D653</f>
        <v>155.40000000000003</v>
      </c>
      <c r="T653" s="75">
        <f>L653-J653</f>
        <v>-0.137999999999999</v>
      </c>
      <c r="U653" s="75">
        <f>N653-P653</f>
        <v>-3.009</v>
      </c>
      <c r="V653" s="123">
        <f>O653-M653</f>
        <v>59</v>
      </c>
    </row>
    <row r="654" spans="1:22" ht="12.75">
      <c r="A654" s="282"/>
      <c r="B654" s="62">
        <v>228</v>
      </c>
      <c r="C654" s="259" t="s">
        <v>184</v>
      </c>
      <c r="D654" s="248">
        <v>30</v>
      </c>
      <c r="E654" s="249" t="s">
        <v>147</v>
      </c>
      <c r="F654" s="314">
        <v>2532.72</v>
      </c>
      <c r="G654" s="314">
        <v>2532.72</v>
      </c>
      <c r="H654" s="340">
        <v>11.6</v>
      </c>
      <c r="I654" s="251">
        <f>H654</f>
        <v>11.6</v>
      </c>
      <c r="J654" s="251">
        <v>4.96</v>
      </c>
      <c r="K654" s="251">
        <f>I654-N654</f>
        <v>7.68614</v>
      </c>
      <c r="L654" s="251">
        <f>I654-P654</f>
        <v>7.9024601</v>
      </c>
      <c r="M654" s="290">
        <v>74</v>
      </c>
      <c r="N654" s="251">
        <f>M654*0.05289</f>
        <v>3.91386</v>
      </c>
      <c r="O654" s="290">
        <v>69.91</v>
      </c>
      <c r="P654" s="251">
        <f>O654*0.05289</f>
        <v>3.6975398999999998</v>
      </c>
      <c r="Q654" s="252">
        <f>J654*1000/D654</f>
        <v>165.33333333333334</v>
      </c>
      <c r="R654" s="252">
        <f>K654*1000/D654</f>
        <v>256.2046666666667</v>
      </c>
      <c r="S654" s="252">
        <f>L654*1000/D654</f>
        <v>263.4153366666667</v>
      </c>
      <c r="T654" s="250">
        <f>L654-J654</f>
        <v>2.9424601</v>
      </c>
      <c r="U654" s="250">
        <f>N654-P654</f>
        <v>0.21632010000000035</v>
      </c>
      <c r="V654" s="253">
        <f>O654-M654</f>
        <v>-4.090000000000003</v>
      </c>
    </row>
    <row r="655" spans="1:22" ht="12.75">
      <c r="A655" s="282"/>
      <c r="B655" s="62">
        <v>229</v>
      </c>
      <c r="C655" s="259" t="s">
        <v>227</v>
      </c>
      <c r="D655" s="248">
        <v>77</v>
      </c>
      <c r="E655" s="249" t="s">
        <v>147</v>
      </c>
      <c r="F655" s="314">
        <v>4014.43</v>
      </c>
      <c r="G655" s="314">
        <v>4014.43</v>
      </c>
      <c r="H655" s="340">
        <v>27.97</v>
      </c>
      <c r="I655" s="251">
        <f>H655</f>
        <v>27.97</v>
      </c>
      <c r="J655" s="251">
        <v>12.32</v>
      </c>
      <c r="K655" s="251">
        <f>I655-N655</f>
        <v>19.87783</v>
      </c>
      <c r="L655" s="251">
        <f>I655-P655</f>
        <v>21.4232758</v>
      </c>
      <c r="M655" s="290">
        <v>153</v>
      </c>
      <c r="N655" s="251">
        <f>M655*0.05289</f>
        <v>8.09217</v>
      </c>
      <c r="O655" s="290">
        <v>123.78</v>
      </c>
      <c r="P655" s="251">
        <f>O655*0.05289</f>
        <v>6.5467242</v>
      </c>
      <c r="Q655" s="252">
        <f>J655*1000/D655</f>
        <v>160</v>
      </c>
      <c r="R655" s="252">
        <f>K655*1000/D655</f>
        <v>258.15363636363634</v>
      </c>
      <c r="S655" s="252">
        <f>L655*1000/D655</f>
        <v>278.22436103896104</v>
      </c>
      <c r="T655" s="250">
        <f>L655-J655</f>
        <v>9.103275799999999</v>
      </c>
      <c r="U655" s="250">
        <f>N655-P655</f>
        <v>1.5454457999999995</v>
      </c>
      <c r="V655" s="253">
        <f>O655-M655</f>
        <v>-29.22</v>
      </c>
    </row>
    <row r="656" spans="1:22" ht="12.75">
      <c r="A656" s="282"/>
      <c r="B656" s="62">
        <v>230</v>
      </c>
      <c r="C656" s="9" t="s">
        <v>403</v>
      </c>
      <c r="D656" s="10">
        <v>15</v>
      </c>
      <c r="E656" s="10">
        <v>1983</v>
      </c>
      <c r="F656" s="43">
        <v>622.54</v>
      </c>
      <c r="G656" s="43">
        <v>622.54</v>
      </c>
      <c r="H656" s="12">
        <v>4.689</v>
      </c>
      <c r="I656" s="12">
        <f>H656</f>
        <v>4.689</v>
      </c>
      <c r="J656" s="12">
        <v>2.4</v>
      </c>
      <c r="K656" s="12">
        <f>I656-N656</f>
        <v>3.9051400000000003</v>
      </c>
      <c r="L656" s="12">
        <f>I656-P656</f>
        <v>4.07311</v>
      </c>
      <c r="M656" s="11">
        <v>14</v>
      </c>
      <c r="N656" s="12">
        <f>M656*0.05599</f>
        <v>0.78386</v>
      </c>
      <c r="O656" s="11">
        <v>11</v>
      </c>
      <c r="P656" s="12">
        <f>O656*0.05599</f>
        <v>0.6158899999999999</v>
      </c>
      <c r="Q656" s="11">
        <f>J656*1000/D656</f>
        <v>160</v>
      </c>
      <c r="R656" s="11">
        <f>K656*1000/D656</f>
        <v>260.3426666666667</v>
      </c>
      <c r="S656" s="11">
        <f>L656*1000/D656</f>
        <v>271.54066666666665</v>
      </c>
      <c r="T656" s="75">
        <f>L656-J656</f>
        <v>1.6731099999999999</v>
      </c>
      <c r="U656" s="75">
        <f>N656-P656</f>
        <v>0.16797000000000006</v>
      </c>
      <c r="V656" s="123">
        <f>O656-M656</f>
        <v>-3</v>
      </c>
    </row>
    <row r="657" spans="1:22" ht="12.75">
      <c r="A657" s="282"/>
      <c r="B657" s="62">
        <v>231</v>
      </c>
      <c r="C657" s="9" t="s">
        <v>655</v>
      </c>
      <c r="D657" s="10">
        <v>24</v>
      </c>
      <c r="E657" s="10" t="s">
        <v>147</v>
      </c>
      <c r="F657" s="43">
        <v>906.24</v>
      </c>
      <c r="G657" s="43">
        <v>906.24</v>
      </c>
      <c r="H657" s="12">
        <v>8.007</v>
      </c>
      <c r="I657" s="12">
        <v>8.007</v>
      </c>
      <c r="J657" s="12">
        <f>D657*0.16</f>
        <v>3.84</v>
      </c>
      <c r="K657" s="12">
        <f>I657-N657</f>
        <v>6.25404</v>
      </c>
      <c r="L657" s="12">
        <f>I657-P657</f>
        <v>6.527939999999999</v>
      </c>
      <c r="M657" s="11">
        <v>32</v>
      </c>
      <c r="N657" s="12">
        <f>M657*0.05478</f>
        <v>1.75296</v>
      </c>
      <c r="O657" s="11">
        <v>27</v>
      </c>
      <c r="P657" s="12">
        <f>O657*0.05478</f>
        <v>1.47906</v>
      </c>
      <c r="Q657" s="11">
        <f>J657*1000/D657</f>
        <v>160</v>
      </c>
      <c r="R657" s="11">
        <f>K657*1000/D657</f>
        <v>260.585</v>
      </c>
      <c r="S657" s="11">
        <f>L657*1000/D657</f>
        <v>271.9975</v>
      </c>
      <c r="T657" s="75">
        <f>L657-J657</f>
        <v>2.6879399999999993</v>
      </c>
      <c r="U657" s="75">
        <f>N657-P657</f>
        <v>0.27390000000000003</v>
      </c>
      <c r="V657" s="123">
        <f>O657-M657</f>
        <v>-5</v>
      </c>
    </row>
    <row r="658" spans="1:22" ht="12.75">
      <c r="A658" s="282"/>
      <c r="B658" s="62">
        <v>232</v>
      </c>
      <c r="C658" s="17" t="s">
        <v>316</v>
      </c>
      <c r="D658" s="10">
        <v>51</v>
      </c>
      <c r="E658" s="10">
        <v>1983</v>
      </c>
      <c r="F658" s="43">
        <v>3116.6</v>
      </c>
      <c r="G658" s="43">
        <f>F658</f>
        <v>3116.6</v>
      </c>
      <c r="H658" s="12">
        <v>19.86</v>
      </c>
      <c r="I658" s="12">
        <f>H658</f>
        <v>19.86</v>
      </c>
      <c r="J658" s="12">
        <v>11.52</v>
      </c>
      <c r="K658" s="12">
        <f>I658-N658</f>
        <v>13.332</v>
      </c>
      <c r="L658" s="12">
        <f>I658-P658</f>
        <v>11.69952</v>
      </c>
      <c r="M658" s="11">
        <v>128</v>
      </c>
      <c r="N658" s="12">
        <f>M658*0.051</f>
        <v>6.528</v>
      </c>
      <c r="O658" s="11">
        <v>144</v>
      </c>
      <c r="P658" s="12">
        <f>O658*0.05667</f>
        <v>8.16048</v>
      </c>
      <c r="Q658" s="11">
        <f>J658*1000/D658</f>
        <v>225.88235294117646</v>
      </c>
      <c r="R658" s="11">
        <f>K658*1000/D658</f>
        <v>261.4117647058824</v>
      </c>
      <c r="S658" s="11">
        <f>L658*1000/D658</f>
        <v>229.40235294117647</v>
      </c>
      <c r="T658" s="75">
        <f>L658-J658</f>
        <v>0.17952000000000012</v>
      </c>
      <c r="U658" s="75">
        <f>N658-P658</f>
        <v>-1.6324800000000002</v>
      </c>
      <c r="V658" s="123">
        <f>1.11*O658-M658</f>
        <v>31.840000000000003</v>
      </c>
    </row>
    <row r="659" spans="1:22" ht="12.75">
      <c r="A659" s="282"/>
      <c r="B659" s="62">
        <v>233</v>
      </c>
      <c r="C659" s="9" t="s">
        <v>577</v>
      </c>
      <c r="D659" s="10">
        <v>6</v>
      </c>
      <c r="E659" s="10">
        <v>1933</v>
      </c>
      <c r="F659" s="43">
        <v>252.63</v>
      </c>
      <c r="G659" s="43">
        <v>252.63</v>
      </c>
      <c r="H659" s="12">
        <v>1.927</v>
      </c>
      <c r="I659" s="12">
        <f>H659</f>
        <v>1.927</v>
      </c>
      <c r="J659" s="12">
        <v>0.96</v>
      </c>
      <c r="K659" s="12">
        <f>I659-N659</f>
        <v>1.57</v>
      </c>
      <c r="L659" s="12">
        <f>I659-P659</f>
        <v>1.4425000000000001</v>
      </c>
      <c r="M659" s="11">
        <v>7</v>
      </c>
      <c r="N659" s="12">
        <f>M659*0.051</f>
        <v>0.357</v>
      </c>
      <c r="O659" s="11">
        <v>9.5</v>
      </c>
      <c r="P659" s="12">
        <f>O659*0.051</f>
        <v>0.4845</v>
      </c>
      <c r="Q659" s="11">
        <f>J659*1000/D659</f>
        <v>160</v>
      </c>
      <c r="R659" s="11">
        <f>K659*1000/D659</f>
        <v>261.6666666666667</v>
      </c>
      <c r="S659" s="11">
        <f>L659*1000/D659</f>
        <v>240.4166666666667</v>
      </c>
      <c r="T659" s="75">
        <f>L659-J659</f>
        <v>0.48250000000000015</v>
      </c>
      <c r="U659" s="75">
        <f>N659-P659</f>
        <v>-0.1275</v>
      </c>
      <c r="V659" s="123">
        <f>O659-M659</f>
        <v>2.5</v>
      </c>
    </row>
    <row r="660" spans="1:22" ht="12.75">
      <c r="A660" s="282"/>
      <c r="B660" s="62">
        <v>234</v>
      </c>
      <c r="C660" s="17" t="s">
        <v>392</v>
      </c>
      <c r="D660" s="10">
        <v>14</v>
      </c>
      <c r="E660" s="10">
        <v>1980</v>
      </c>
      <c r="F660" s="43">
        <v>752</v>
      </c>
      <c r="G660" s="43">
        <v>752</v>
      </c>
      <c r="H660" s="12">
        <v>5</v>
      </c>
      <c r="I660" s="12">
        <v>5</v>
      </c>
      <c r="J660" s="12">
        <f>D660*0.16</f>
        <v>2.24</v>
      </c>
      <c r="K660" s="12">
        <f>I660-N660</f>
        <v>3.6740000000000004</v>
      </c>
      <c r="L660" s="12">
        <f>I660-P660</f>
        <v>3.827</v>
      </c>
      <c r="M660" s="11">
        <v>26</v>
      </c>
      <c r="N660" s="12">
        <f>M660*0.051</f>
        <v>1.3259999999999998</v>
      </c>
      <c r="O660" s="11">
        <v>23</v>
      </c>
      <c r="P660" s="12">
        <f>O660*0.051</f>
        <v>1.1729999999999998</v>
      </c>
      <c r="Q660" s="11">
        <f>J660*1000/D660</f>
        <v>160</v>
      </c>
      <c r="R660" s="11">
        <f>K660*1000/D660</f>
        <v>262.42857142857144</v>
      </c>
      <c r="S660" s="11">
        <f>L660*1000/D660</f>
        <v>273.35714285714283</v>
      </c>
      <c r="T660" s="75">
        <f>L660-J660</f>
        <v>1.5869999999999997</v>
      </c>
      <c r="U660" s="75">
        <f>N660-P660</f>
        <v>0.15300000000000002</v>
      </c>
      <c r="V660" s="123">
        <f>O660-M660</f>
        <v>-3</v>
      </c>
    </row>
    <row r="661" spans="1:22" ht="12.75">
      <c r="A661" s="282"/>
      <c r="B661" s="62">
        <v>235</v>
      </c>
      <c r="C661" s="259" t="s">
        <v>183</v>
      </c>
      <c r="D661" s="248">
        <v>8</v>
      </c>
      <c r="E661" s="249" t="s">
        <v>147</v>
      </c>
      <c r="F661" s="314">
        <v>1062.21</v>
      </c>
      <c r="G661" s="314">
        <v>506.57</v>
      </c>
      <c r="H661" s="340">
        <v>2.58</v>
      </c>
      <c r="I661" s="251">
        <f>H661</f>
        <v>2.58</v>
      </c>
      <c r="J661" s="251">
        <v>1.28</v>
      </c>
      <c r="K661" s="251">
        <f>I661-N661</f>
        <v>2.10399</v>
      </c>
      <c r="L661" s="251">
        <f>I661-P661</f>
        <v>2.098701</v>
      </c>
      <c r="M661" s="290">
        <v>9</v>
      </c>
      <c r="N661" s="251">
        <f>M661*0.05289</f>
        <v>0.47601</v>
      </c>
      <c r="O661" s="290">
        <v>9.1</v>
      </c>
      <c r="P661" s="251">
        <f>O661*0.05289</f>
        <v>0.481299</v>
      </c>
      <c r="Q661" s="252">
        <f>J661*1000/D661</f>
        <v>160</v>
      </c>
      <c r="R661" s="252">
        <f>K661*1000/D661</f>
        <v>262.99875000000003</v>
      </c>
      <c r="S661" s="252">
        <f>L661*1000/D661</f>
        <v>262.337625</v>
      </c>
      <c r="T661" s="250">
        <f>L661-J661</f>
        <v>0.8187010000000001</v>
      </c>
      <c r="U661" s="250">
        <f>N661-P661</f>
        <v>-0.005288999999999988</v>
      </c>
      <c r="V661" s="253">
        <f>O661-M661</f>
        <v>0.09999999999999964</v>
      </c>
    </row>
    <row r="662" spans="1:22" ht="12.75">
      <c r="A662" s="282"/>
      <c r="B662" s="62">
        <v>236</v>
      </c>
      <c r="C662" s="17" t="s">
        <v>50</v>
      </c>
      <c r="D662" s="10">
        <v>15</v>
      </c>
      <c r="E662" s="10">
        <v>1994</v>
      </c>
      <c r="F662" s="43">
        <v>905</v>
      </c>
      <c r="G662" s="43">
        <v>905</v>
      </c>
      <c r="H662" s="12">
        <v>6.113</v>
      </c>
      <c r="I662" s="12">
        <f>H662</f>
        <v>6.113</v>
      </c>
      <c r="J662" s="337">
        <v>3.2</v>
      </c>
      <c r="K662" s="12">
        <f>I662-N662</f>
        <v>3.9658000000000007</v>
      </c>
      <c r="L662" s="12">
        <f>I662-P662</f>
        <v>4.497232</v>
      </c>
      <c r="M662" s="349">
        <v>40</v>
      </c>
      <c r="N662" s="12">
        <f>M662*0.05368</f>
        <v>2.1471999999999998</v>
      </c>
      <c r="O662" s="349">
        <v>30.1</v>
      </c>
      <c r="P662" s="12">
        <f>O662*0.05368</f>
        <v>1.615768</v>
      </c>
      <c r="Q662" s="11">
        <f>J662*1000/D662</f>
        <v>213.33333333333334</v>
      </c>
      <c r="R662" s="11">
        <f>K662*1000/D662</f>
        <v>264.3866666666667</v>
      </c>
      <c r="S662" s="11">
        <f>L662*1000/D662</f>
        <v>299.8154666666667</v>
      </c>
      <c r="T662" s="75">
        <f>L662-J662</f>
        <v>1.2972320000000002</v>
      </c>
      <c r="U662" s="75">
        <f>N662-P662</f>
        <v>0.5314319999999997</v>
      </c>
      <c r="V662" s="123">
        <f>O662-M662</f>
        <v>-9.899999999999999</v>
      </c>
    </row>
    <row r="663" spans="1:22" ht="12.75">
      <c r="A663" s="282"/>
      <c r="B663" s="62">
        <v>237</v>
      </c>
      <c r="C663" s="17" t="s">
        <v>44</v>
      </c>
      <c r="D663" s="10">
        <v>36</v>
      </c>
      <c r="E663" s="10">
        <v>1989</v>
      </c>
      <c r="F663" s="43">
        <v>2215</v>
      </c>
      <c r="G663" s="43">
        <v>2215</v>
      </c>
      <c r="H663" s="12">
        <v>13.233</v>
      </c>
      <c r="I663" s="12">
        <f>+H663</f>
        <v>13.233</v>
      </c>
      <c r="J663" s="94">
        <v>8.64</v>
      </c>
      <c r="K663" s="12">
        <f>I663-N663</f>
        <v>9.69012</v>
      </c>
      <c r="L663" s="12">
        <f>I663-P663</f>
        <v>9.754536000000002</v>
      </c>
      <c r="M663" s="98">
        <v>66</v>
      </c>
      <c r="N663" s="12">
        <f>M663*0.05368</f>
        <v>3.54288</v>
      </c>
      <c r="O663" s="98">
        <v>64.8</v>
      </c>
      <c r="P663" s="12">
        <f>O663*0.05368</f>
        <v>3.478464</v>
      </c>
      <c r="Q663" s="11">
        <f>J663*1000/D663</f>
        <v>240</v>
      </c>
      <c r="R663" s="11">
        <f>K663*1000/D663</f>
        <v>269.17</v>
      </c>
      <c r="S663" s="11">
        <f>L663*1000/D663</f>
        <v>270.9593333333334</v>
      </c>
      <c r="T663" s="75">
        <f>L663-J663</f>
        <v>1.114536000000001</v>
      </c>
      <c r="U663" s="75">
        <f>N663-P663</f>
        <v>0.06441600000000003</v>
      </c>
      <c r="V663" s="123">
        <f>O663-M663</f>
        <v>-1.2000000000000028</v>
      </c>
    </row>
    <row r="664" spans="1:22" ht="12.75">
      <c r="A664" s="282"/>
      <c r="B664" s="62">
        <v>238</v>
      </c>
      <c r="C664" s="17" t="s">
        <v>716</v>
      </c>
      <c r="D664" s="10">
        <v>143</v>
      </c>
      <c r="E664" s="10">
        <v>1980</v>
      </c>
      <c r="F664" s="43">
        <v>8328.31</v>
      </c>
      <c r="G664" s="43">
        <v>8328.31</v>
      </c>
      <c r="H664" s="12">
        <v>55.279</v>
      </c>
      <c r="I664" s="12">
        <f>H664</f>
        <v>55.279</v>
      </c>
      <c r="J664" s="12">
        <v>22.88</v>
      </c>
      <c r="K664" s="12">
        <f>I664-N664</f>
        <v>38.551</v>
      </c>
      <c r="L664" s="12">
        <f>I664-P664</f>
        <v>37.201669</v>
      </c>
      <c r="M664" s="11">
        <v>328</v>
      </c>
      <c r="N664" s="12">
        <f>M664*0.051</f>
        <v>16.727999999999998</v>
      </c>
      <c r="O664" s="11">
        <v>336.761</v>
      </c>
      <c r="P664" s="12">
        <v>18.077331</v>
      </c>
      <c r="Q664" s="11">
        <f>J664*1000/D664</f>
        <v>160</v>
      </c>
      <c r="R664" s="11">
        <f>K664*1000/D664</f>
        <v>269.5874125874126</v>
      </c>
      <c r="S664" s="11">
        <f>L664*1000/D664</f>
        <v>260.15153146853146</v>
      </c>
      <c r="T664" s="75">
        <f>L664-J664</f>
        <v>14.321669000000004</v>
      </c>
      <c r="U664" s="75">
        <f>N664-P664</f>
        <v>-1.349331000000003</v>
      </c>
      <c r="V664" s="123">
        <f>O664-M664</f>
        <v>8.761000000000024</v>
      </c>
    </row>
    <row r="665" spans="1:22" ht="12.75">
      <c r="A665" s="282"/>
      <c r="B665" s="62">
        <v>239</v>
      </c>
      <c r="C665" s="9" t="s">
        <v>361</v>
      </c>
      <c r="D665" s="10">
        <v>6</v>
      </c>
      <c r="E665" s="10">
        <v>1936</v>
      </c>
      <c r="F665" s="43">
        <v>266.57</v>
      </c>
      <c r="G665" s="43">
        <v>266.57</v>
      </c>
      <c r="H665" s="12">
        <v>2.131</v>
      </c>
      <c r="I665" s="12">
        <f>H665</f>
        <v>2.131</v>
      </c>
      <c r="J665" s="12">
        <v>0.06</v>
      </c>
      <c r="K665" s="12">
        <f>I665-N665</f>
        <v>1.6209999999999998</v>
      </c>
      <c r="L665" s="12">
        <f>I665-P665</f>
        <v>1.3659999999999999</v>
      </c>
      <c r="M665" s="11">
        <v>10</v>
      </c>
      <c r="N665" s="12">
        <f>M665*0.051</f>
        <v>0.51</v>
      </c>
      <c r="O665" s="11">
        <v>15</v>
      </c>
      <c r="P665" s="12">
        <f>O665*0.051</f>
        <v>0.7649999999999999</v>
      </c>
      <c r="Q665" s="11">
        <f>J665*1000/D665</f>
        <v>10</v>
      </c>
      <c r="R665" s="11">
        <f>K665*1000/D665</f>
        <v>270.16666666666663</v>
      </c>
      <c r="S665" s="11">
        <f>L665*1000/D665</f>
        <v>227.66666666666663</v>
      </c>
      <c r="T665" s="75">
        <f>L665-J665</f>
        <v>1.3059999999999998</v>
      </c>
      <c r="U665" s="75">
        <f>N665-P665</f>
        <v>-0.2549999999999999</v>
      </c>
      <c r="V665" s="123">
        <f>O665-M665</f>
        <v>5</v>
      </c>
    </row>
    <row r="666" spans="1:22" ht="12.75">
      <c r="A666" s="282"/>
      <c r="B666" s="62">
        <v>240</v>
      </c>
      <c r="C666" s="51" t="s">
        <v>138</v>
      </c>
      <c r="D666" s="10">
        <v>6</v>
      </c>
      <c r="E666" s="52">
        <v>1910</v>
      </c>
      <c r="F666" s="43">
        <v>303.9</v>
      </c>
      <c r="G666" s="43">
        <v>303.9</v>
      </c>
      <c r="H666" s="12">
        <v>1.84</v>
      </c>
      <c r="I666" s="12">
        <f>H666</f>
        <v>1.84</v>
      </c>
      <c r="J666" s="12">
        <v>0.96</v>
      </c>
      <c r="K666" s="12">
        <f>I666-N666</f>
        <v>1.6360000000000001</v>
      </c>
      <c r="L666" s="12">
        <f>I666-P666</f>
        <v>1.6360000000000001</v>
      </c>
      <c r="M666" s="11">
        <v>4</v>
      </c>
      <c r="N666" s="12">
        <f>M666*0.051</f>
        <v>0.204</v>
      </c>
      <c r="O666" s="11">
        <v>4</v>
      </c>
      <c r="P666" s="12">
        <f>O666*0.051</f>
        <v>0.204</v>
      </c>
      <c r="Q666" s="11">
        <f>J666*1000/D666</f>
        <v>160</v>
      </c>
      <c r="R666" s="11">
        <f>K666*1000/D666</f>
        <v>272.6666666666667</v>
      </c>
      <c r="S666" s="11">
        <f>L666*1000/D666</f>
        <v>272.6666666666667</v>
      </c>
      <c r="T666" s="75">
        <f>L666-J666</f>
        <v>0.6760000000000002</v>
      </c>
      <c r="U666" s="75">
        <f>N666-P666</f>
        <v>0</v>
      </c>
      <c r="V666" s="123">
        <f>O666-M666</f>
        <v>0</v>
      </c>
    </row>
    <row r="667" spans="1:22" ht="12.75">
      <c r="A667" s="282"/>
      <c r="B667" s="62">
        <v>241</v>
      </c>
      <c r="C667" s="9" t="s">
        <v>613</v>
      </c>
      <c r="D667" s="10">
        <v>9</v>
      </c>
      <c r="E667" s="10">
        <v>1936</v>
      </c>
      <c r="F667" s="43">
        <v>825.51</v>
      </c>
      <c r="G667" s="43">
        <v>597.02</v>
      </c>
      <c r="H667" s="12">
        <v>2.943</v>
      </c>
      <c r="I667" s="342">
        <f>H667</f>
        <v>2.943</v>
      </c>
      <c r="J667" s="12">
        <v>1.44</v>
      </c>
      <c r="K667" s="12">
        <f>I667-N667</f>
        <v>2.484</v>
      </c>
      <c r="L667" s="12">
        <f>I667-P667</f>
        <v>2.5095</v>
      </c>
      <c r="M667" s="11">
        <v>9</v>
      </c>
      <c r="N667" s="12">
        <f>M667*0.051</f>
        <v>0.45899999999999996</v>
      </c>
      <c r="O667" s="11">
        <v>8.5</v>
      </c>
      <c r="P667" s="12">
        <f>O667*0.051</f>
        <v>0.4335</v>
      </c>
      <c r="Q667" s="11">
        <f>J667*1000/D667</f>
        <v>160</v>
      </c>
      <c r="R667" s="11">
        <f>K667*1000/D667</f>
        <v>276</v>
      </c>
      <c r="S667" s="11">
        <f>L667*1000/D667</f>
        <v>278.8333333333333</v>
      </c>
      <c r="T667" s="75">
        <f>L667-J667</f>
        <v>1.0695000000000001</v>
      </c>
      <c r="U667" s="75">
        <f>N667-P667</f>
        <v>0.025499999999999967</v>
      </c>
      <c r="V667" s="123">
        <f>O667-M667</f>
        <v>-0.5</v>
      </c>
    </row>
    <row r="668" spans="1:22" ht="12.75">
      <c r="A668" s="282"/>
      <c r="B668" s="62">
        <v>242</v>
      </c>
      <c r="C668" s="51" t="s">
        <v>141</v>
      </c>
      <c r="D668" s="10">
        <v>4</v>
      </c>
      <c r="E668" s="52">
        <v>1914</v>
      </c>
      <c r="F668" s="43">
        <v>203.32</v>
      </c>
      <c r="G668" s="43">
        <v>151.17</v>
      </c>
      <c r="H668" s="12">
        <v>1.436</v>
      </c>
      <c r="I668" s="12">
        <f>H668</f>
        <v>1.436</v>
      </c>
      <c r="J668" s="12">
        <v>0.64</v>
      </c>
      <c r="K668" s="12">
        <f>I668-N668</f>
        <v>1.13</v>
      </c>
      <c r="L668" s="12">
        <f>I668-P668</f>
        <v>1.079</v>
      </c>
      <c r="M668" s="11">
        <v>6</v>
      </c>
      <c r="N668" s="12">
        <f>M668*0.051</f>
        <v>0.306</v>
      </c>
      <c r="O668" s="11">
        <v>7</v>
      </c>
      <c r="P668" s="12">
        <f>O668*0.051</f>
        <v>0.357</v>
      </c>
      <c r="Q668" s="11">
        <f>J668*1000/D668</f>
        <v>160</v>
      </c>
      <c r="R668" s="11">
        <f>K668*1000/D668</f>
        <v>282.5</v>
      </c>
      <c r="S668" s="11">
        <f>L668*1000/D668</f>
        <v>269.75</v>
      </c>
      <c r="T668" s="75">
        <f>L668-J668</f>
        <v>0.43899999999999995</v>
      </c>
      <c r="U668" s="75">
        <f>N668-P668</f>
        <v>-0.05099999999999999</v>
      </c>
      <c r="V668" s="123">
        <f>O668-M668</f>
        <v>1</v>
      </c>
    </row>
    <row r="669" spans="1:22" ht="12.75">
      <c r="A669" s="282"/>
      <c r="B669" s="62">
        <v>243</v>
      </c>
      <c r="C669" s="9" t="s">
        <v>615</v>
      </c>
      <c r="D669" s="10">
        <v>12</v>
      </c>
      <c r="E669" s="10">
        <v>1947</v>
      </c>
      <c r="F669" s="43">
        <v>1010.79</v>
      </c>
      <c r="G669" s="43">
        <v>675.69</v>
      </c>
      <c r="H669" s="12">
        <v>4.282</v>
      </c>
      <c r="I669" s="342">
        <f>H669</f>
        <v>4.282</v>
      </c>
      <c r="J669" s="12">
        <v>1.832</v>
      </c>
      <c r="K669" s="12">
        <f>I669-N669</f>
        <v>3.415</v>
      </c>
      <c r="L669" s="12">
        <f>I669-P669</f>
        <v>3.60625</v>
      </c>
      <c r="M669" s="11">
        <v>17</v>
      </c>
      <c r="N669" s="12">
        <f>M669*0.051</f>
        <v>0.867</v>
      </c>
      <c r="O669" s="11">
        <v>13.25</v>
      </c>
      <c r="P669" s="12">
        <f>O669*0.051</f>
        <v>0.67575</v>
      </c>
      <c r="Q669" s="11">
        <f>J669*1000/D669</f>
        <v>152.66666666666666</v>
      </c>
      <c r="R669" s="11">
        <f>K669*1000/D669</f>
        <v>284.5833333333333</v>
      </c>
      <c r="S669" s="11">
        <f>L669*1000/D669</f>
        <v>300.5208333333333</v>
      </c>
      <c r="T669" s="75">
        <f>L669-J669</f>
        <v>1.77425</v>
      </c>
      <c r="U669" s="75">
        <f>N669-P669</f>
        <v>0.19125000000000003</v>
      </c>
      <c r="V669" s="123">
        <f>O669-M669</f>
        <v>-3.75</v>
      </c>
    </row>
    <row r="670" spans="1:22" ht="12.75">
      <c r="A670" s="282"/>
      <c r="B670" s="62">
        <v>244</v>
      </c>
      <c r="C670" s="9" t="s">
        <v>517</v>
      </c>
      <c r="D670" s="10">
        <v>30</v>
      </c>
      <c r="E670" s="10" t="s">
        <v>147</v>
      </c>
      <c r="F670" s="43">
        <v>1902.12</v>
      </c>
      <c r="G670" s="43">
        <v>1902.12</v>
      </c>
      <c r="H670" s="12">
        <v>8.55</v>
      </c>
      <c r="I670" s="12">
        <f>H670</f>
        <v>8.55</v>
      </c>
      <c r="J670" s="12">
        <v>4.8</v>
      </c>
      <c r="K670" s="12">
        <f>I670-N670</f>
        <v>8.55</v>
      </c>
      <c r="L670" s="12">
        <f>I670-P670</f>
        <v>4.317000000000001</v>
      </c>
      <c r="M670" s="11"/>
      <c r="N670" s="12">
        <f>M670*0.051</f>
        <v>0</v>
      </c>
      <c r="O670" s="11">
        <v>83</v>
      </c>
      <c r="P670" s="12">
        <f>O670*0.051</f>
        <v>4.233</v>
      </c>
      <c r="Q670" s="11">
        <f>J670*1000/D670</f>
        <v>160</v>
      </c>
      <c r="R670" s="11">
        <f>K670*1000/D670</f>
        <v>285</v>
      </c>
      <c r="S670" s="11">
        <f>L670*1000/D670</f>
        <v>143.90000000000003</v>
      </c>
      <c r="T670" s="75">
        <f>L670-J670</f>
        <v>-0.48299999999999876</v>
      </c>
      <c r="U670" s="75">
        <f>N670-P670</f>
        <v>-4.233</v>
      </c>
      <c r="V670" s="123">
        <f>O670-M670</f>
        <v>83</v>
      </c>
    </row>
    <row r="671" spans="1:22" ht="12.75">
      <c r="A671" s="282"/>
      <c r="B671" s="62">
        <v>245</v>
      </c>
      <c r="C671" s="9" t="s">
        <v>402</v>
      </c>
      <c r="D671" s="10">
        <v>10</v>
      </c>
      <c r="E671" s="10">
        <v>1978</v>
      </c>
      <c r="F671" s="43">
        <v>551.02</v>
      </c>
      <c r="G671" s="43">
        <v>551.02</v>
      </c>
      <c r="H671" s="12">
        <v>3.587</v>
      </c>
      <c r="I671" s="12">
        <f>H671</f>
        <v>3.587</v>
      </c>
      <c r="J671" s="12">
        <v>1.6</v>
      </c>
      <c r="K671" s="12">
        <f>I671-N671</f>
        <v>2.8591300000000004</v>
      </c>
      <c r="L671" s="12">
        <f>I671-P671</f>
        <v>2.6351700000000005</v>
      </c>
      <c r="M671" s="11">
        <v>13</v>
      </c>
      <c r="N671" s="12">
        <f>M671*0.05599</f>
        <v>0.72787</v>
      </c>
      <c r="O671" s="11">
        <v>17</v>
      </c>
      <c r="P671" s="12">
        <f>O671*0.05599</f>
        <v>0.95183</v>
      </c>
      <c r="Q671" s="11">
        <f>J671*1000/D671</f>
        <v>160</v>
      </c>
      <c r="R671" s="11">
        <f>K671*1000/D671</f>
        <v>285.91300000000007</v>
      </c>
      <c r="S671" s="11">
        <f>L671*1000/D671</f>
        <v>263.51700000000005</v>
      </c>
      <c r="T671" s="75">
        <f>L671-J671</f>
        <v>1.0351700000000004</v>
      </c>
      <c r="U671" s="75">
        <f>N671-P671</f>
        <v>-0.22395999999999994</v>
      </c>
      <c r="V671" s="123">
        <f>O671-M671</f>
        <v>4</v>
      </c>
    </row>
    <row r="672" spans="1:22" ht="12.75">
      <c r="A672" s="282"/>
      <c r="B672" s="62">
        <v>246</v>
      </c>
      <c r="C672" s="17" t="s">
        <v>721</v>
      </c>
      <c r="D672" s="10">
        <v>36</v>
      </c>
      <c r="E672" s="10">
        <v>1987</v>
      </c>
      <c r="F672" s="43">
        <v>2115.27</v>
      </c>
      <c r="G672" s="43">
        <v>2115.27</v>
      </c>
      <c r="H672" s="12">
        <v>16.241</v>
      </c>
      <c r="I672" s="12">
        <f>H672</f>
        <v>16.241</v>
      </c>
      <c r="J672" s="12">
        <v>5.76</v>
      </c>
      <c r="K672" s="12">
        <f>I672-N672</f>
        <v>10.376000000000001</v>
      </c>
      <c r="L672" s="12">
        <f>I672-P672</f>
        <v>11.998133</v>
      </c>
      <c r="M672" s="11">
        <v>115</v>
      </c>
      <c r="N672" s="12">
        <f>M672*0.051</f>
        <v>5.864999999999999</v>
      </c>
      <c r="O672" s="11">
        <v>79.04</v>
      </c>
      <c r="P672" s="12">
        <v>4.242867</v>
      </c>
      <c r="Q672" s="11">
        <f>J672*1000/D672</f>
        <v>160</v>
      </c>
      <c r="R672" s="11">
        <f>K672*1000/D672</f>
        <v>288.2222222222223</v>
      </c>
      <c r="S672" s="11">
        <f>L672*1000/D672</f>
        <v>333.2814722222222</v>
      </c>
      <c r="T672" s="75">
        <f>L672-J672</f>
        <v>6.2381329999999995</v>
      </c>
      <c r="U672" s="75">
        <f>N672-P672</f>
        <v>1.622132999999999</v>
      </c>
      <c r="V672" s="123">
        <f>O672-M672</f>
        <v>-35.959999999999994</v>
      </c>
    </row>
    <row r="673" spans="1:22" ht="12.75">
      <c r="A673" s="282"/>
      <c r="B673" s="62">
        <v>247</v>
      </c>
      <c r="C673" s="9" t="s">
        <v>656</v>
      </c>
      <c r="D673" s="10">
        <v>4</v>
      </c>
      <c r="E673" s="10" t="s">
        <v>147</v>
      </c>
      <c r="F673" s="43">
        <v>254.45</v>
      </c>
      <c r="G673" s="43">
        <v>254.45</v>
      </c>
      <c r="H673" s="12">
        <v>1.378</v>
      </c>
      <c r="I673" s="12">
        <v>1.378</v>
      </c>
      <c r="J673" s="12">
        <f>D673*0.16</f>
        <v>0.64</v>
      </c>
      <c r="K673" s="12">
        <f>I673-N673</f>
        <v>1.15888</v>
      </c>
      <c r="L673" s="12">
        <f>I673-P673</f>
        <v>1.1040999999999999</v>
      </c>
      <c r="M673" s="11">
        <v>4</v>
      </c>
      <c r="N673" s="12">
        <f>M673*0.05478</f>
        <v>0.21912</v>
      </c>
      <c r="O673" s="11">
        <v>5</v>
      </c>
      <c r="P673" s="12">
        <f>O673*0.05478</f>
        <v>0.27390000000000003</v>
      </c>
      <c r="Q673" s="11">
        <f>J673*1000/D673</f>
        <v>160</v>
      </c>
      <c r="R673" s="11">
        <f>K673*1000/D673</f>
        <v>289.71999999999997</v>
      </c>
      <c r="S673" s="11">
        <f>L673*1000/D673</f>
        <v>276.025</v>
      </c>
      <c r="T673" s="75">
        <f>L673-J673</f>
        <v>0.46409999999999985</v>
      </c>
      <c r="U673" s="75">
        <f>N673-P673</f>
        <v>-0.05478000000000002</v>
      </c>
      <c r="V673" s="123">
        <f>O673-M673</f>
        <v>1</v>
      </c>
    </row>
    <row r="674" spans="1:22" ht="12.75">
      <c r="A674" s="282"/>
      <c r="B674" s="62">
        <v>248</v>
      </c>
      <c r="C674" s="9" t="s">
        <v>565</v>
      </c>
      <c r="D674" s="10">
        <v>18</v>
      </c>
      <c r="E674" s="10" t="s">
        <v>147</v>
      </c>
      <c r="F674" s="43">
        <v>1002</v>
      </c>
      <c r="G674" s="57">
        <f>F674</f>
        <v>1002</v>
      </c>
      <c r="H674" s="12">
        <v>7.68</v>
      </c>
      <c r="I674" s="12">
        <f>H674</f>
        <v>7.68</v>
      </c>
      <c r="J674" s="12">
        <v>2.88</v>
      </c>
      <c r="K674" s="12">
        <f>I674-N674</f>
        <v>5.30268</v>
      </c>
      <c r="L674" s="12">
        <f>I674-P674</f>
        <v>6.264371199999999</v>
      </c>
      <c r="M674" s="11">
        <v>44</v>
      </c>
      <c r="N674" s="12">
        <f>M674*0.05403</f>
        <v>2.37732</v>
      </c>
      <c r="O674" s="11">
        <v>25.72</v>
      </c>
      <c r="P674" s="12">
        <f>O674*0.05504</f>
        <v>1.4156288</v>
      </c>
      <c r="Q674" s="11">
        <f>J674*1000/D674</f>
        <v>160</v>
      </c>
      <c r="R674" s="11">
        <f>K674*1000/D674</f>
        <v>294.5933333333333</v>
      </c>
      <c r="S674" s="11">
        <f>L674*1000/D674</f>
        <v>348.0206222222222</v>
      </c>
      <c r="T674" s="75">
        <f>L674-J674</f>
        <v>3.3843711999999995</v>
      </c>
      <c r="U674" s="75">
        <f>N674-P674</f>
        <v>0.9616912000000002</v>
      </c>
      <c r="V674" s="123">
        <f>O674-M674</f>
        <v>-18.28</v>
      </c>
    </row>
    <row r="675" spans="1:22" ht="12.75">
      <c r="A675" s="282"/>
      <c r="B675" s="62">
        <v>249</v>
      </c>
      <c r="C675" s="9" t="s">
        <v>557</v>
      </c>
      <c r="D675" s="10">
        <v>9</v>
      </c>
      <c r="E675" s="10" t="s">
        <v>147</v>
      </c>
      <c r="F675" s="43">
        <v>679.32</v>
      </c>
      <c r="G675" s="57">
        <v>519.08</v>
      </c>
      <c r="H675" s="12">
        <v>3.59</v>
      </c>
      <c r="I675" s="12">
        <f>H675</f>
        <v>3.59</v>
      </c>
      <c r="J675" s="12">
        <v>1.92</v>
      </c>
      <c r="K675" s="12">
        <f>I675-N675</f>
        <v>2.67149</v>
      </c>
      <c r="L675" s="12">
        <f>I675-P675</f>
        <v>2.9956699999999996</v>
      </c>
      <c r="M675" s="11">
        <v>17</v>
      </c>
      <c r="N675" s="12">
        <f>M675*0.05403</f>
        <v>0.91851</v>
      </c>
      <c r="O675" s="11">
        <v>11</v>
      </c>
      <c r="P675" s="12">
        <f>O675*0.05403</f>
        <v>0.59433</v>
      </c>
      <c r="Q675" s="11">
        <f>J675*1000/D675</f>
        <v>213.33333333333334</v>
      </c>
      <c r="R675" s="11">
        <f>K675*1000/D675</f>
        <v>296.8322222222222</v>
      </c>
      <c r="S675" s="11">
        <f>L675*1000/D675</f>
        <v>332.85222222222217</v>
      </c>
      <c r="T675" s="75">
        <f>L675-J675</f>
        <v>1.0756699999999997</v>
      </c>
      <c r="U675" s="75">
        <f>N675-P675</f>
        <v>0.32418</v>
      </c>
      <c r="V675" s="123">
        <f>O675-M675</f>
        <v>-6</v>
      </c>
    </row>
    <row r="676" spans="1:22" ht="12.75">
      <c r="A676" s="282"/>
      <c r="B676" s="62">
        <v>250</v>
      </c>
      <c r="C676" s="17" t="s">
        <v>312</v>
      </c>
      <c r="D676" s="10">
        <v>36</v>
      </c>
      <c r="E676" s="10">
        <v>1987</v>
      </c>
      <c r="F676" s="43">
        <v>2120.5</v>
      </c>
      <c r="G676" s="43">
        <f>F676</f>
        <v>2120.5</v>
      </c>
      <c r="H676" s="12">
        <v>15.13</v>
      </c>
      <c r="I676" s="12">
        <f>H676</f>
        <v>15.13</v>
      </c>
      <c r="J676" s="12">
        <v>8.64</v>
      </c>
      <c r="K676" s="12">
        <f>I676-N676</f>
        <v>10.744</v>
      </c>
      <c r="L676" s="12">
        <f>I676-P676</f>
        <v>9.865357</v>
      </c>
      <c r="M676" s="11">
        <v>86</v>
      </c>
      <c r="N676" s="12">
        <f>M676*0.051</f>
        <v>4.386</v>
      </c>
      <c r="O676" s="11">
        <v>92.9</v>
      </c>
      <c r="P676" s="12">
        <f>O676*0.05667</f>
        <v>5.264643</v>
      </c>
      <c r="Q676" s="11">
        <f>J676*1000/D676</f>
        <v>240</v>
      </c>
      <c r="R676" s="11">
        <f>K676*1000/D676</f>
        <v>298.44444444444446</v>
      </c>
      <c r="S676" s="11">
        <f>L676*1000/D676</f>
        <v>274.03769444444447</v>
      </c>
      <c r="T676" s="75">
        <f>L676-J676</f>
        <v>1.225356999999999</v>
      </c>
      <c r="U676" s="75">
        <f>N676-P676</f>
        <v>-0.8786430000000003</v>
      </c>
      <c r="V676" s="123">
        <f>1.11*O676-M676</f>
        <v>17.119000000000014</v>
      </c>
    </row>
    <row r="677" spans="1:22" ht="12.75">
      <c r="A677" s="282"/>
      <c r="B677" s="62">
        <v>251</v>
      </c>
      <c r="C677" s="9" t="s">
        <v>616</v>
      </c>
      <c r="D677" s="10">
        <v>5</v>
      </c>
      <c r="E677" s="10">
        <v>1926</v>
      </c>
      <c r="F677" s="43">
        <v>254.15</v>
      </c>
      <c r="G677" s="43">
        <v>194.28</v>
      </c>
      <c r="H677" s="12">
        <v>1.886</v>
      </c>
      <c r="I677" s="342">
        <f>H677</f>
        <v>1.886</v>
      </c>
      <c r="J677" s="12">
        <v>0.763</v>
      </c>
      <c r="K677" s="12">
        <f>I677-N677</f>
        <v>1.529</v>
      </c>
      <c r="L677" s="12">
        <f>I677-P677</f>
        <v>1.66058</v>
      </c>
      <c r="M677" s="11">
        <v>7</v>
      </c>
      <c r="N677" s="12">
        <f>M677*0.051</f>
        <v>0.357</v>
      </c>
      <c r="O677" s="11">
        <v>4.42</v>
      </c>
      <c r="P677" s="12">
        <f>O677*0.051</f>
        <v>0.22541999999999998</v>
      </c>
      <c r="Q677" s="11">
        <f>J677*1000/D677</f>
        <v>152.6</v>
      </c>
      <c r="R677" s="11">
        <f>K677*1000/D677</f>
        <v>305.8</v>
      </c>
      <c r="S677" s="11">
        <f>L677*1000/D677</f>
        <v>332.116</v>
      </c>
      <c r="T677" s="75">
        <f>L677-J677</f>
        <v>0.8975799999999999</v>
      </c>
      <c r="U677" s="75">
        <f>N677-P677</f>
        <v>0.13158</v>
      </c>
      <c r="V677" s="123">
        <f>O677-M677</f>
        <v>-2.58</v>
      </c>
    </row>
    <row r="678" spans="1:22" ht="12.75">
      <c r="A678" s="282"/>
      <c r="B678" s="62">
        <v>252</v>
      </c>
      <c r="C678" s="9" t="s">
        <v>657</v>
      </c>
      <c r="D678" s="10">
        <v>7</v>
      </c>
      <c r="E678" s="10" t="s">
        <v>147</v>
      </c>
      <c r="F678" s="43">
        <v>337.32</v>
      </c>
      <c r="G678" s="43">
        <v>337.32</v>
      </c>
      <c r="H678" s="12">
        <v>2.482</v>
      </c>
      <c r="I678" s="12">
        <v>2.482</v>
      </c>
      <c r="J678" s="12">
        <f>D678*0.16</f>
        <v>1.12</v>
      </c>
      <c r="K678" s="12">
        <f>I678-N678</f>
        <v>2.1533200000000003</v>
      </c>
      <c r="L678" s="12">
        <f>I678-P678</f>
        <v>2.31766</v>
      </c>
      <c r="M678" s="11">
        <v>6</v>
      </c>
      <c r="N678" s="12">
        <f>M678*0.05478</f>
        <v>0.32868</v>
      </c>
      <c r="O678" s="11">
        <v>3</v>
      </c>
      <c r="P678" s="12">
        <f>O678*0.05478</f>
        <v>0.16434</v>
      </c>
      <c r="Q678" s="11">
        <f>J678*1000/D678</f>
        <v>160</v>
      </c>
      <c r="R678" s="11">
        <f>K678*1000/D678</f>
        <v>307.6171428571429</v>
      </c>
      <c r="S678" s="11">
        <f>L678*1000/D678</f>
        <v>331.0942857142857</v>
      </c>
      <c r="T678" s="75">
        <f>L678-J678</f>
        <v>1.19766</v>
      </c>
      <c r="U678" s="75">
        <f>N678-P678</f>
        <v>0.16434</v>
      </c>
      <c r="V678" s="123">
        <f>O678-M678</f>
        <v>-3</v>
      </c>
    </row>
    <row r="679" spans="1:22" ht="12.75">
      <c r="A679" s="282"/>
      <c r="B679" s="62">
        <v>253</v>
      </c>
      <c r="C679" s="9" t="s">
        <v>538</v>
      </c>
      <c r="D679" s="10">
        <v>11</v>
      </c>
      <c r="E679" s="10" t="s">
        <v>147</v>
      </c>
      <c r="F679" s="43">
        <v>531.48</v>
      </c>
      <c r="G679" s="43">
        <v>531.48</v>
      </c>
      <c r="H679" s="12">
        <v>3.393</v>
      </c>
      <c r="I679" s="12">
        <f>H679</f>
        <v>3.393</v>
      </c>
      <c r="J679" s="12">
        <v>1.68</v>
      </c>
      <c r="K679" s="12">
        <f>I679-N679</f>
        <v>3.393</v>
      </c>
      <c r="L679" s="12">
        <f>I679-P679</f>
        <v>2.883</v>
      </c>
      <c r="M679" s="11"/>
      <c r="N679" s="12">
        <f>M679*0.051</f>
        <v>0</v>
      </c>
      <c r="O679" s="11">
        <v>10</v>
      </c>
      <c r="P679" s="12">
        <f>O679*0.051</f>
        <v>0.51</v>
      </c>
      <c r="Q679" s="11">
        <f>J679*1000/D679</f>
        <v>152.72727272727272</v>
      </c>
      <c r="R679" s="11">
        <f>K679*1000/D679</f>
        <v>308.45454545454544</v>
      </c>
      <c r="S679" s="11">
        <f>L679*1000/D679</f>
        <v>262.09090909090907</v>
      </c>
      <c r="T679" s="75">
        <f>L679-J679</f>
        <v>1.203</v>
      </c>
      <c r="U679" s="75">
        <f>N679-P679</f>
        <v>-0.51</v>
      </c>
      <c r="V679" s="123">
        <f>O679-M679</f>
        <v>10</v>
      </c>
    </row>
    <row r="680" spans="1:22" ht="12.75">
      <c r="A680" s="282"/>
      <c r="B680" s="62">
        <v>254</v>
      </c>
      <c r="C680" s="9" t="s">
        <v>543</v>
      </c>
      <c r="D680" s="10">
        <v>55</v>
      </c>
      <c r="E680" s="41" t="s">
        <v>147</v>
      </c>
      <c r="F680" s="43">
        <v>2513.76</v>
      </c>
      <c r="G680" s="43">
        <v>2513.76</v>
      </c>
      <c r="H680" s="12">
        <v>17.22</v>
      </c>
      <c r="I680" s="12">
        <f>H680</f>
        <v>17.22</v>
      </c>
      <c r="J680" s="12">
        <v>8.8</v>
      </c>
      <c r="K680" s="12">
        <f>I680-N680</f>
        <v>17.22</v>
      </c>
      <c r="L680" s="12">
        <f>I680-P680</f>
        <v>13.956</v>
      </c>
      <c r="M680" s="11"/>
      <c r="N680" s="12">
        <f>M680*0.051</f>
        <v>0</v>
      </c>
      <c r="O680" s="11">
        <v>64</v>
      </c>
      <c r="P680" s="12">
        <f>O680*0.051</f>
        <v>3.264</v>
      </c>
      <c r="Q680" s="11">
        <v>64</v>
      </c>
      <c r="R680" s="11">
        <f>K680*1000/D680</f>
        <v>313.09090909090907</v>
      </c>
      <c r="S680" s="11">
        <f>L680*1000/D680</f>
        <v>253.74545454545455</v>
      </c>
      <c r="T680" s="75">
        <f>L680-J680</f>
        <v>5.155999999999999</v>
      </c>
      <c r="U680" s="75">
        <f>N680-P680</f>
        <v>-3.264</v>
      </c>
      <c r="V680" s="123">
        <f>O680-M680</f>
        <v>64</v>
      </c>
    </row>
    <row r="681" spans="1:22" ht="12.75">
      <c r="A681" s="282"/>
      <c r="B681" s="62">
        <v>255</v>
      </c>
      <c r="C681" s="17" t="s">
        <v>268</v>
      </c>
      <c r="D681" s="10">
        <v>6</v>
      </c>
      <c r="E681" s="10">
        <v>1981</v>
      </c>
      <c r="F681" s="43">
        <v>347</v>
      </c>
      <c r="G681" s="43">
        <v>347</v>
      </c>
      <c r="H681" s="12">
        <v>2.3</v>
      </c>
      <c r="I681" s="12">
        <v>2.3</v>
      </c>
      <c r="J681" s="12">
        <f>D681*0.16</f>
        <v>0.96</v>
      </c>
      <c r="K681" s="12">
        <f>I681-N681</f>
        <v>1.892</v>
      </c>
      <c r="L681" s="12">
        <f>I681-P681</f>
        <v>2.0959999999999996</v>
      </c>
      <c r="M681" s="11">
        <v>8</v>
      </c>
      <c r="N681" s="12">
        <f>M681*0.051</f>
        <v>0.408</v>
      </c>
      <c r="O681" s="11">
        <v>4</v>
      </c>
      <c r="P681" s="12">
        <f>O681*0.051</f>
        <v>0.204</v>
      </c>
      <c r="Q681" s="11">
        <f>J681*1000/D681</f>
        <v>160</v>
      </c>
      <c r="R681" s="11">
        <f>K681*1000/D681</f>
        <v>315.3333333333333</v>
      </c>
      <c r="S681" s="11">
        <f>L681*1000/D681</f>
        <v>349.33333333333326</v>
      </c>
      <c r="T681" s="75">
        <f>L681-J681</f>
        <v>1.1359999999999997</v>
      </c>
      <c r="U681" s="75">
        <f>N681-P681</f>
        <v>0.204</v>
      </c>
      <c r="V681" s="123">
        <f>O681-M681</f>
        <v>-4</v>
      </c>
    </row>
    <row r="682" spans="1:22" ht="12.75">
      <c r="A682" s="282"/>
      <c r="B682" s="62">
        <v>256</v>
      </c>
      <c r="C682" s="9" t="s">
        <v>544</v>
      </c>
      <c r="D682" s="10">
        <v>30</v>
      </c>
      <c r="E682" s="10" t="s">
        <v>147</v>
      </c>
      <c r="F682" s="43">
        <v>1508.7</v>
      </c>
      <c r="G682" s="43">
        <v>1508.7</v>
      </c>
      <c r="H682" s="12">
        <v>9.639</v>
      </c>
      <c r="I682" s="12">
        <f>H682</f>
        <v>9.639</v>
      </c>
      <c r="J682" s="12">
        <v>4.8</v>
      </c>
      <c r="K682" s="12">
        <f>I682-N682</f>
        <v>9.639</v>
      </c>
      <c r="L682" s="12">
        <f>I682-P682</f>
        <v>7.598999999999999</v>
      </c>
      <c r="M682" s="11"/>
      <c r="N682" s="12">
        <f>M682*0.051</f>
        <v>0</v>
      </c>
      <c r="O682" s="11">
        <v>40</v>
      </c>
      <c r="P682" s="12">
        <f>O682*0.051</f>
        <v>2.04</v>
      </c>
      <c r="Q682" s="11">
        <f>J682*1000/D682</f>
        <v>160</v>
      </c>
      <c r="R682" s="11">
        <f>K682*1000/D682</f>
        <v>321.3</v>
      </c>
      <c r="S682" s="11">
        <f>L682*1000/D682</f>
        <v>253.29999999999998</v>
      </c>
      <c r="T682" s="75">
        <f>L682-J682</f>
        <v>2.7989999999999995</v>
      </c>
      <c r="U682" s="75">
        <f>N682-P682</f>
        <v>-2.04</v>
      </c>
      <c r="V682" s="123">
        <f>O682-M682</f>
        <v>40</v>
      </c>
    </row>
    <row r="683" spans="1:22" ht="12.75">
      <c r="A683" s="282"/>
      <c r="B683" s="62">
        <v>257</v>
      </c>
      <c r="C683" s="9" t="s">
        <v>537</v>
      </c>
      <c r="D683" s="10">
        <v>20</v>
      </c>
      <c r="E683" s="41" t="s">
        <v>147</v>
      </c>
      <c r="F683" s="43">
        <v>950.66</v>
      </c>
      <c r="G683" s="43">
        <v>950.66</v>
      </c>
      <c r="H683" s="12">
        <v>6.447</v>
      </c>
      <c r="I683" s="12">
        <f>H683</f>
        <v>6.447</v>
      </c>
      <c r="J683" s="12">
        <v>3.12</v>
      </c>
      <c r="K683" s="12">
        <f>I683-N683</f>
        <v>6.447</v>
      </c>
      <c r="L683" s="12">
        <f>I683-P683</f>
        <v>5.274</v>
      </c>
      <c r="M683" s="11"/>
      <c r="N683" s="12">
        <f>M683*0.051</f>
        <v>0</v>
      </c>
      <c r="O683" s="11">
        <v>23</v>
      </c>
      <c r="P683" s="12">
        <f>O683*0.051</f>
        <v>1.1729999999999998</v>
      </c>
      <c r="Q683" s="11">
        <f>J683*1000/D683</f>
        <v>156</v>
      </c>
      <c r="R683" s="11">
        <f>K683*1000/D683</f>
        <v>322.35</v>
      </c>
      <c r="S683" s="11">
        <f>L683*1000/D683</f>
        <v>263.7</v>
      </c>
      <c r="T683" s="75">
        <f>L683-J683</f>
        <v>2.154</v>
      </c>
      <c r="U683" s="75">
        <f>N683-P683</f>
        <v>-1.1729999999999998</v>
      </c>
      <c r="V683" s="123">
        <f>O683-M683</f>
        <v>23</v>
      </c>
    </row>
    <row r="684" spans="1:22" ht="12.75">
      <c r="A684" s="282"/>
      <c r="B684" s="62">
        <v>258</v>
      </c>
      <c r="C684" s="9" t="s">
        <v>541</v>
      </c>
      <c r="D684" s="10">
        <v>44</v>
      </c>
      <c r="E684" s="41" t="s">
        <v>147</v>
      </c>
      <c r="F684" s="43">
        <v>2336.52</v>
      </c>
      <c r="G684" s="43">
        <v>2336.52</v>
      </c>
      <c r="H684" s="12">
        <v>14.365</v>
      </c>
      <c r="I684" s="12">
        <f>H684</f>
        <v>14.365</v>
      </c>
      <c r="J684" s="12">
        <v>7.04</v>
      </c>
      <c r="K684" s="12">
        <f>I684-N684</f>
        <v>14.365</v>
      </c>
      <c r="L684" s="12">
        <f>I684-P684</f>
        <v>11.356</v>
      </c>
      <c r="M684" s="11"/>
      <c r="N684" s="12">
        <f>M684*0.051</f>
        <v>0</v>
      </c>
      <c r="O684" s="11">
        <v>59</v>
      </c>
      <c r="P684" s="12">
        <f>O684*0.051</f>
        <v>3.009</v>
      </c>
      <c r="Q684" s="11">
        <f>J684*1000/D684</f>
        <v>160</v>
      </c>
      <c r="R684" s="11">
        <f>K684*1000/D684</f>
        <v>326.47727272727275</v>
      </c>
      <c r="S684" s="11">
        <f>L684*1000/D684</f>
        <v>258.09090909090907</v>
      </c>
      <c r="T684" s="75">
        <f>L684-J684</f>
        <v>4.316</v>
      </c>
      <c r="U684" s="75">
        <f>N684-P684</f>
        <v>-3.009</v>
      </c>
      <c r="V684" s="123">
        <f>O684-M684</f>
        <v>59</v>
      </c>
    </row>
    <row r="685" spans="1:22" ht="12.75">
      <c r="A685" s="282"/>
      <c r="B685" s="62">
        <v>259</v>
      </c>
      <c r="C685" s="9" t="s">
        <v>540</v>
      </c>
      <c r="D685" s="10">
        <v>45</v>
      </c>
      <c r="E685" s="10" t="s">
        <v>147</v>
      </c>
      <c r="F685" s="43">
        <v>2329.45</v>
      </c>
      <c r="G685" s="43">
        <v>2329.45</v>
      </c>
      <c r="H685" s="12">
        <v>14.796</v>
      </c>
      <c r="I685" s="12">
        <f>H685</f>
        <v>14.796</v>
      </c>
      <c r="J685" s="12">
        <v>7.2</v>
      </c>
      <c r="K685" s="12">
        <f>I685-N685</f>
        <v>14.796</v>
      </c>
      <c r="L685" s="12">
        <f>I685-P685</f>
        <v>11.634</v>
      </c>
      <c r="M685" s="11"/>
      <c r="N685" s="12">
        <f>M685*0.051</f>
        <v>0</v>
      </c>
      <c r="O685" s="11">
        <v>62</v>
      </c>
      <c r="P685" s="12">
        <f>O685*0.051</f>
        <v>3.162</v>
      </c>
      <c r="Q685" s="11">
        <f>J685*1000/D685</f>
        <v>160</v>
      </c>
      <c r="R685" s="11">
        <f>K685*1000/D685</f>
        <v>328.8</v>
      </c>
      <c r="S685" s="11">
        <f>L685*1000/D685</f>
        <v>258.53333333333336</v>
      </c>
      <c r="T685" s="75">
        <f>L685-J685</f>
        <v>4.434</v>
      </c>
      <c r="U685" s="75">
        <f>N685-P685</f>
        <v>-3.162</v>
      </c>
      <c r="V685" s="123">
        <f>O685-M685</f>
        <v>62</v>
      </c>
    </row>
    <row r="686" spans="1:22" ht="12.75">
      <c r="A686" s="282"/>
      <c r="B686" s="62">
        <v>260</v>
      </c>
      <c r="C686" s="9" t="s">
        <v>542</v>
      </c>
      <c r="D686" s="10">
        <v>30</v>
      </c>
      <c r="E686" s="10" t="s">
        <v>147</v>
      </c>
      <c r="F686" s="43">
        <v>1514.79</v>
      </c>
      <c r="G686" s="43">
        <v>1514.79</v>
      </c>
      <c r="H686" s="12">
        <v>9.959</v>
      </c>
      <c r="I686" s="12">
        <f>H686</f>
        <v>9.959</v>
      </c>
      <c r="J686" s="12">
        <v>4.8</v>
      </c>
      <c r="K686" s="12">
        <f>I686-N686</f>
        <v>9.959</v>
      </c>
      <c r="L686" s="12">
        <f>I686-P686</f>
        <v>7.6129999999999995</v>
      </c>
      <c r="M686" s="11"/>
      <c r="N686" s="12">
        <f>M686*0.051</f>
        <v>0</v>
      </c>
      <c r="O686" s="11">
        <v>46</v>
      </c>
      <c r="P686" s="12">
        <f>O686*0.051</f>
        <v>2.3459999999999996</v>
      </c>
      <c r="Q686" s="11">
        <f>J686*1000/D686</f>
        <v>160</v>
      </c>
      <c r="R686" s="11">
        <f>K686*1000/D686</f>
        <v>331.96666666666664</v>
      </c>
      <c r="S686" s="11">
        <f>L686*1000/D686</f>
        <v>253.76666666666668</v>
      </c>
      <c r="T686" s="75">
        <f>L686-J686</f>
        <v>2.8129999999999997</v>
      </c>
      <c r="U686" s="75">
        <f>N686-P686</f>
        <v>-2.3459999999999996</v>
      </c>
      <c r="V686" s="123">
        <f>O686-M686</f>
        <v>46</v>
      </c>
    </row>
    <row r="687" spans="1:22" ht="12.75">
      <c r="A687" s="282"/>
      <c r="B687" s="62">
        <v>261</v>
      </c>
      <c r="C687" s="40" t="s">
        <v>535</v>
      </c>
      <c r="D687" s="41">
        <v>100</v>
      </c>
      <c r="E687" s="41" t="s">
        <v>147</v>
      </c>
      <c r="F687" s="57">
        <v>4417.37</v>
      </c>
      <c r="G687" s="57">
        <v>4417.37</v>
      </c>
      <c r="H687" s="12">
        <v>33.47</v>
      </c>
      <c r="I687" s="12">
        <f>H687</f>
        <v>33.47</v>
      </c>
      <c r="J687" s="42">
        <v>16</v>
      </c>
      <c r="K687" s="12">
        <f>I687-N687</f>
        <v>33.47</v>
      </c>
      <c r="L687" s="12">
        <f>I687-P687</f>
        <v>27.656</v>
      </c>
      <c r="M687" s="11"/>
      <c r="N687" s="12">
        <f>M687*0.051</f>
        <v>0</v>
      </c>
      <c r="O687" s="11">
        <v>114</v>
      </c>
      <c r="P687" s="12">
        <f>O687*0.051</f>
        <v>5.814</v>
      </c>
      <c r="Q687" s="11">
        <f>J687*1000/D687</f>
        <v>160</v>
      </c>
      <c r="R687" s="11">
        <f>K687*1000/D687</f>
        <v>334.7</v>
      </c>
      <c r="S687" s="11">
        <f>L687*1000/D687</f>
        <v>276.56</v>
      </c>
      <c r="T687" s="75">
        <f>L687-J687</f>
        <v>11.655999999999999</v>
      </c>
      <c r="U687" s="75">
        <f>N687-P687</f>
        <v>-5.814</v>
      </c>
      <c r="V687" s="123">
        <f>O687-M687</f>
        <v>114</v>
      </c>
    </row>
    <row r="688" spans="1:22" ht="12.75">
      <c r="A688" s="282"/>
      <c r="B688" s="62">
        <v>262</v>
      </c>
      <c r="C688" s="20" t="s">
        <v>534</v>
      </c>
      <c r="D688" s="10">
        <v>76</v>
      </c>
      <c r="E688" s="10" t="s">
        <v>147</v>
      </c>
      <c r="F688" s="43">
        <v>4006.48</v>
      </c>
      <c r="G688" s="43">
        <v>4006.48</v>
      </c>
      <c r="H688" s="12">
        <v>26.119</v>
      </c>
      <c r="I688" s="12">
        <f>H688</f>
        <v>26.119</v>
      </c>
      <c r="J688" s="12">
        <v>12</v>
      </c>
      <c r="K688" s="12">
        <f>I688-N688</f>
        <v>26.119</v>
      </c>
      <c r="L688" s="12">
        <f>I688-P688</f>
        <v>21.07</v>
      </c>
      <c r="M688" s="11"/>
      <c r="N688" s="12">
        <f>M688*0.051</f>
        <v>0</v>
      </c>
      <c r="O688" s="11">
        <v>99</v>
      </c>
      <c r="P688" s="12">
        <f>O688*0.051</f>
        <v>5.0489999999999995</v>
      </c>
      <c r="Q688" s="11">
        <f>J688*1000/D688</f>
        <v>157.89473684210526</v>
      </c>
      <c r="R688" s="11">
        <f>K688*1000/D688</f>
        <v>343.67105263157896</v>
      </c>
      <c r="S688" s="11">
        <f>L688*1000/D688</f>
        <v>277.2368421052632</v>
      </c>
      <c r="T688" s="75">
        <f>L688-J688</f>
        <v>9.07</v>
      </c>
      <c r="U688" s="75">
        <f>N688-P688</f>
        <v>-5.0489999999999995</v>
      </c>
      <c r="V688" s="123">
        <f>O688-M688</f>
        <v>99</v>
      </c>
    </row>
    <row r="689" spans="1:22" ht="12.75">
      <c r="A689" s="282"/>
      <c r="B689" s="62">
        <v>263</v>
      </c>
      <c r="C689" s="9" t="s">
        <v>617</v>
      </c>
      <c r="D689" s="10">
        <v>3</v>
      </c>
      <c r="E689" s="10">
        <v>1948</v>
      </c>
      <c r="F689" s="43">
        <v>816.96</v>
      </c>
      <c r="G689" s="43">
        <v>543.62</v>
      </c>
      <c r="H689" s="12">
        <v>1.597</v>
      </c>
      <c r="I689" s="342">
        <f>H689</f>
        <v>1.597</v>
      </c>
      <c r="J689" s="12">
        <v>0.4574</v>
      </c>
      <c r="K689" s="12">
        <f>I689-N689</f>
        <v>1.036</v>
      </c>
      <c r="L689" s="12">
        <f>I689-P689</f>
        <v>1.342</v>
      </c>
      <c r="M689" s="11">
        <v>11</v>
      </c>
      <c r="N689" s="12">
        <f>M689*0.051</f>
        <v>0.5609999999999999</v>
      </c>
      <c r="O689" s="11">
        <v>5</v>
      </c>
      <c r="P689" s="12">
        <f>O689*0.051</f>
        <v>0.255</v>
      </c>
      <c r="Q689" s="11">
        <f>J689*1000/D689</f>
        <v>152.46666666666667</v>
      </c>
      <c r="R689" s="11">
        <f>K689*1000/D689</f>
        <v>345.3333333333333</v>
      </c>
      <c r="S689" s="11">
        <f>L689*1000/D689</f>
        <v>447.3333333333333</v>
      </c>
      <c r="T689" s="75">
        <f>L689-J689</f>
        <v>0.8846</v>
      </c>
      <c r="U689" s="75">
        <f>N689-P689</f>
        <v>0.30599999999999994</v>
      </c>
      <c r="V689" s="123">
        <f>O689-M689</f>
        <v>-6</v>
      </c>
    </row>
    <row r="690" spans="1:22" ht="12.75">
      <c r="A690" s="282"/>
      <c r="B690" s="62">
        <v>264</v>
      </c>
      <c r="C690" s="17" t="s">
        <v>393</v>
      </c>
      <c r="D690" s="10">
        <v>6</v>
      </c>
      <c r="E690" s="10">
        <v>1994</v>
      </c>
      <c r="F690" s="43">
        <v>918</v>
      </c>
      <c r="G690" s="43">
        <v>918</v>
      </c>
      <c r="H690" s="12">
        <v>2.7</v>
      </c>
      <c r="I690" s="12">
        <v>2.7</v>
      </c>
      <c r="J690" s="12">
        <f>D690*0.16</f>
        <v>0.96</v>
      </c>
      <c r="K690" s="12">
        <f>I690-N690</f>
        <v>2.088</v>
      </c>
      <c r="L690" s="12">
        <f>I690-P690</f>
        <v>1.7820000000000003</v>
      </c>
      <c r="M690" s="11">
        <v>12</v>
      </c>
      <c r="N690" s="12">
        <f>M690*0.051</f>
        <v>0.612</v>
      </c>
      <c r="O690" s="11">
        <v>18</v>
      </c>
      <c r="P690" s="12">
        <f>O690*0.051</f>
        <v>0.9179999999999999</v>
      </c>
      <c r="Q690" s="11">
        <f>J690*1000/D690</f>
        <v>160</v>
      </c>
      <c r="R690" s="11">
        <f>K690*1000/D690</f>
        <v>348</v>
      </c>
      <c r="S690" s="11">
        <f>L690*1000/D690</f>
        <v>297.00000000000006</v>
      </c>
      <c r="T690" s="75">
        <f>L690-J690</f>
        <v>0.8220000000000003</v>
      </c>
      <c r="U690" s="75">
        <f>N690-P690</f>
        <v>-0.30599999999999994</v>
      </c>
      <c r="V690" s="123">
        <f>O690-M690</f>
        <v>6</v>
      </c>
    </row>
    <row r="691" spans="1:22" ht="12.75">
      <c r="A691" s="282"/>
      <c r="B691" s="62">
        <v>265</v>
      </c>
      <c r="C691" s="9" t="s">
        <v>539</v>
      </c>
      <c r="D691" s="10">
        <v>44</v>
      </c>
      <c r="E691" s="41" t="s">
        <v>147</v>
      </c>
      <c r="F691" s="43">
        <v>2965.63</v>
      </c>
      <c r="G691" s="43">
        <v>2965.63</v>
      </c>
      <c r="H691" s="12">
        <v>15.881</v>
      </c>
      <c r="I691" s="12">
        <f>H691</f>
        <v>15.881</v>
      </c>
      <c r="J691" s="12">
        <v>6.8</v>
      </c>
      <c r="K691" s="12">
        <f>I691-N691</f>
        <v>15.881</v>
      </c>
      <c r="L691" s="12">
        <f>I691-P691</f>
        <v>11.495000000000001</v>
      </c>
      <c r="M691" s="11"/>
      <c r="N691" s="12">
        <f>M691*0.051</f>
        <v>0</v>
      </c>
      <c r="O691" s="11">
        <v>86</v>
      </c>
      <c r="P691" s="12">
        <f>O691*0.051</f>
        <v>4.386</v>
      </c>
      <c r="Q691" s="11">
        <f>J691*1000/D691</f>
        <v>154.54545454545453</v>
      </c>
      <c r="R691" s="11">
        <f>K691*1000/D691</f>
        <v>360.9318181818182</v>
      </c>
      <c r="S691" s="11">
        <f>L691*1000/D691</f>
        <v>261.25000000000006</v>
      </c>
      <c r="T691" s="75">
        <f>L691-J691</f>
        <v>4.695000000000001</v>
      </c>
      <c r="U691" s="75">
        <f>N691-P691</f>
        <v>-4.386</v>
      </c>
      <c r="V691" s="123">
        <f>O691-M691</f>
        <v>86</v>
      </c>
    </row>
    <row r="692" spans="1:22" ht="12.75">
      <c r="A692" s="282"/>
      <c r="B692" s="62">
        <v>266</v>
      </c>
      <c r="C692" s="9" t="s">
        <v>536</v>
      </c>
      <c r="D692" s="10">
        <v>30</v>
      </c>
      <c r="E692" s="10" t="s">
        <v>147</v>
      </c>
      <c r="F692" s="43">
        <v>1922.87</v>
      </c>
      <c r="G692" s="43">
        <v>1922.87</v>
      </c>
      <c r="H692" s="12">
        <v>10.94</v>
      </c>
      <c r="I692" s="12">
        <f>H692</f>
        <v>10.94</v>
      </c>
      <c r="J692" s="12">
        <v>4.72</v>
      </c>
      <c r="K692" s="12">
        <f>I692-N692</f>
        <v>10.94</v>
      </c>
      <c r="L692" s="12">
        <f>I692-P692</f>
        <v>8.033</v>
      </c>
      <c r="M692" s="11"/>
      <c r="N692" s="12">
        <f>M692*0.051</f>
        <v>0</v>
      </c>
      <c r="O692" s="11">
        <v>57</v>
      </c>
      <c r="P692" s="12">
        <f>O692*0.051</f>
        <v>2.907</v>
      </c>
      <c r="Q692" s="11">
        <f>J692*1000/D692</f>
        <v>157.33333333333334</v>
      </c>
      <c r="R692" s="11">
        <f>K692*1000/D692</f>
        <v>364.6666666666667</v>
      </c>
      <c r="S692" s="11">
        <f>L692*1000/D692</f>
        <v>267.76666666666665</v>
      </c>
      <c r="T692" s="75">
        <f>L692-J692</f>
        <v>3.3129999999999997</v>
      </c>
      <c r="U692" s="75">
        <f>N692-P692</f>
        <v>-2.907</v>
      </c>
      <c r="V692" s="123">
        <f>O692-M692</f>
        <v>57</v>
      </c>
    </row>
    <row r="693" spans="1:22" ht="12.75">
      <c r="A693" s="282"/>
      <c r="B693" s="62">
        <v>267</v>
      </c>
      <c r="C693" s="9" t="s">
        <v>533</v>
      </c>
      <c r="D693" s="10">
        <v>15</v>
      </c>
      <c r="E693" s="41" t="s">
        <v>147</v>
      </c>
      <c r="F693" s="43">
        <v>1122.25</v>
      </c>
      <c r="G693" s="43">
        <v>1122.25</v>
      </c>
      <c r="H693" s="12">
        <v>5.55</v>
      </c>
      <c r="I693" s="12">
        <f>H693</f>
        <v>5.55</v>
      </c>
      <c r="J693" s="12">
        <v>2.4</v>
      </c>
      <c r="K693" s="12">
        <f>I693-N693</f>
        <v>5.55</v>
      </c>
      <c r="L693" s="12">
        <f>I693-P693</f>
        <v>4.326</v>
      </c>
      <c r="M693" s="11"/>
      <c r="N693" s="12">
        <f>M693*0.051</f>
        <v>0</v>
      </c>
      <c r="O693" s="11">
        <v>24</v>
      </c>
      <c r="P693" s="12">
        <f>O693*0.051</f>
        <v>1.224</v>
      </c>
      <c r="Q693" s="11">
        <f>J693*1000/D693</f>
        <v>160</v>
      </c>
      <c r="R693" s="11">
        <f>K693*1000/D693</f>
        <v>370</v>
      </c>
      <c r="S693" s="11">
        <f>L693*1000/D693</f>
        <v>288.4</v>
      </c>
      <c r="T693" s="75">
        <f>L693-J693</f>
        <v>1.9259999999999997</v>
      </c>
      <c r="U693" s="75">
        <f>N693-P693</f>
        <v>-1.224</v>
      </c>
      <c r="V693" s="123">
        <f>O693-M693</f>
        <v>24</v>
      </c>
    </row>
    <row r="694" spans="1:22" ht="12.75">
      <c r="A694" s="282"/>
      <c r="B694" s="62">
        <v>268</v>
      </c>
      <c r="C694" s="9" t="s">
        <v>531</v>
      </c>
      <c r="D694" s="10">
        <v>45</v>
      </c>
      <c r="E694" s="41" t="s">
        <v>147</v>
      </c>
      <c r="F694" s="43">
        <v>2320.35</v>
      </c>
      <c r="G694" s="43">
        <v>2320.35</v>
      </c>
      <c r="H694" s="12">
        <v>17.027</v>
      </c>
      <c r="I694" s="12">
        <f>H694</f>
        <v>17.027</v>
      </c>
      <c r="J694" s="12">
        <v>7.2</v>
      </c>
      <c r="K694" s="12">
        <f>I694-N694</f>
        <v>17.027</v>
      </c>
      <c r="L694" s="12">
        <f>I694-P694</f>
        <v>14.732000000000001</v>
      </c>
      <c r="M694" s="11"/>
      <c r="N694" s="12">
        <f>M694*0.051</f>
        <v>0</v>
      </c>
      <c r="O694" s="11">
        <v>45</v>
      </c>
      <c r="P694" s="12">
        <f>O694*0.051</f>
        <v>2.295</v>
      </c>
      <c r="Q694" s="11">
        <f>J694*1000/D694</f>
        <v>160</v>
      </c>
      <c r="R694" s="11">
        <f>K694*1000/D694</f>
        <v>378.3777777777778</v>
      </c>
      <c r="S694" s="11">
        <f>L694*1000/D694</f>
        <v>327.3777777777778</v>
      </c>
      <c r="T694" s="75">
        <f>L694-J694</f>
        <v>7.532000000000001</v>
      </c>
      <c r="U694" s="75">
        <f>N694-P694</f>
        <v>-2.295</v>
      </c>
      <c r="V694" s="123">
        <f>O694-M694</f>
        <v>45</v>
      </c>
    </row>
    <row r="695" spans="1:22" ht="12.75">
      <c r="A695" s="282"/>
      <c r="B695" s="62">
        <v>269</v>
      </c>
      <c r="C695" s="9" t="s">
        <v>532</v>
      </c>
      <c r="D695" s="10">
        <v>51</v>
      </c>
      <c r="E695" s="10" t="s">
        <v>147</v>
      </c>
      <c r="F695" s="43">
        <v>3291.36</v>
      </c>
      <c r="G695" s="43">
        <v>3291.36</v>
      </c>
      <c r="H695" s="12">
        <v>20.01</v>
      </c>
      <c r="I695" s="12">
        <f>H695</f>
        <v>20.01</v>
      </c>
      <c r="J695" s="12">
        <v>8.16</v>
      </c>
      <c r="K695" s="12">
        <f>I695-N695</f>
        <v>20.01</v>
      </c>
      <c r="L695" s="12">
        <f>I695-P695</f>
        <v>14.97324</v>
      </c>
      <c r="M695" s="11"/>
      <c r="N695" s="12">
        <f>M695*0.051</f>
        <v>0</v>
      </c>
      <c r="O695" s="11">
        <v>98.76</v>
      </c>
      <c r="P695" s="12">
        <f>O695*0.051</f>
        <v>5.03676</v>
      </c>
      <c r="Q695" s="11">
        <f>J695*1000/D695</f>
        <v>160</v>
      </c>
      <c r="R695" s="11">
        <f>K695*1000/D695</f>
        <v>392.3529411764706</v>
      </c>
      <c r="S695" s="11">
        <f>L695*1000/D695</f>
        <v>293.59294117647056</v>
      </c>
      <c r="T695" s="75">
        <f>L695-J695</f>
        <v>6.81324</v>
      </c>
      <c r="U695" s="75">
        <f>N695-P695</f>
        <v>-5.03676</v>
      </c>
      <c r="V695" s="123">
        <f>O695-M695</f>
        <v>98.76</v>
      </c>
    </row>
    <row r="696" spans="1:22" ht="12.75">
      <c r="A696" s="282"/>
      <c r="B696" s="62">
        <v>270</v>
      </c>
      <c r="C696" s="9" t="s">
        <v>530</v>
      </c>
      <c r="D696" s="10">
        <v>36</v>
      </c>
      <c r="E696" s="10" t="s">
        <v>147</v>
      </c>
      <c r="F696" s="43">
        <v>2277.89</v>
      </c>
      <c r="G696" s="43">
        <v>2277.89</v>
      </c>
      <c r="H696" s="12">
        <v>14.96</v>
      </c>
      <c r="I696" s="12">
        <f>H696</f>
        <v>14.96</v>
      </c>
      <c r="J696" s="12">
        <v>5.68</v>
      </c>
      <c r="K696" s="12">
        <f>I696-N696</f>
        <v>14.96</v>
      </c>
      <c r="L696" s="12">
        <f>I696-P696</f>
        <v>12.512</v>
      </c>
      <c r="M696" s="11"/>
      <c r="N696" s="12">
        <f>M696*0.051</f>
        <v>0</v>
      </c>
      <c r="O696" s="11">
        <v>48</v>
      </c>
      <c r="P696" s="12">
        <f>O696*0.051</f>
        <v>2.448</v>
      </c>
      <c r="Q696" s="11">
        <f>J696*1000/D696</f>
        <v>157.77777777777777</v>
      </c>
      <c r="R696" s="11">
        <f>K696*1000/D696</f>
        <v>415.55555555555554</v>
      </c>
      <c r="S696" s="11">
        <f>L696*1000/D696</f>
        <v>347.55555555555554</v>
      </c>
      <c r="T696" s="75">
        <f>L696-J696</f>
        <v>6.832000000000001</v>
      </c>
      <c r="U696" s="75">
        <f>N696-P696</f>
        <v>-2.448</v>
      </c>
      <c r="V696" s="123">
        <f>O696-M696</f>
        <v>48</v>
      </c>
    </row>
    <row r="697" spans="1:22" ht="12.75">
      <c r="A697" s="282"/>
      <c r="B697" s="62">
        <v>271</v>
      </c>
      <c r="C697" s="9" t="s">
        <v>526</v>
      </c>
      <c r="D697" s="10">
        <v>45</v>
      </c>
      <c r="E697" s="10" t="s">
        <v>147</v>
      </c>
      <c r="F697" s="43">
        <v>2349.88</v>
      </c>
      <c r="G697" s="43">
        <v>2349.88</v>
      </c>
      <c r="H697" s="12">
        <v>18.851</v>
      </c>
      <c r="I697" s="12">
        <f>H697</f>
        <v>18.851</v>
      </c>
      <c r="J697" s="12">
        <v>6.9</v>
      </c>
      <c r="K697" s="12">
        <f>I697-N697</f>
        <v>18.851</v>
      </c>
      <c r="L697" s="12">
        <f>I697-P697</f>
        <v>16.555999999999997</v>
      </c>
      <c r="M697" s="11"/>
      <c r="N697" s="12">
        <f>M697*0.051</f>
        <v>0</v>
      </c>
      <c r="O697" s="13">
        <v>45</v>
      </c>
      <c r="P697" s="12">
        <f>O697*0.051</f>
        <v>2.295</v>
      </c>
      <c r="Q697" s="11">
        <f>J697*1000/D697</f>
        <v>153.33333333333334</v>
      </c>
      <c r="R697" s="11">
        <f>K697*1000/D697</f>
        <v>418.9111111111111</v>
      </c>
      <c r="S697" s="11">
        <f>L697*1000/D697</f>
        <v>367.91111111111104</v>
      </c>
      <c r="T697" s="75">
        <f>L697-J697</f>
        <v>9.655999999999997</v>
      </c>
      <c r="U697" s="75">
        <f>N697-P697</f>
        <v>-2.295</v>
      </c>
      <c r="V697" s="123">
        <f>O697-M697</f>
        <v>45</v>
      </c>
    </row>
    <row r="698" spans="1:22" ht="12.75">
      <c r="A698" s="282"/>
      <c r="B698" s="62">
        <v>272</v>
      </c>
      <c r="C698" s="9" t="s">
        <v>529</v>
      </c>
      <c r="D698" s="10">
        <v>36</v>
      </c>
      <c r="E698" s="41" t="s">
        <v>147</v>
      </c>
      <c r="F698" s="43">
        <v>2288.92</v>
      </c>
      <c r="G698" s="43">
        <v>2288.92</v>
      </c>
      <c r="H698" s="12">
        <v>15.33</v>
      </c>
      <c r="I698" s="12">
        <f>H698</f>
        <v>15.33</v>
      </c>
      <c r="J698" s="12">
        <v>5.38</v>
      </c>
      <c r="K698" s="12">
        <f>I698-N698</f>
        <v>15.33</v>
      </c>
      <c r="L698" s="12">
        <f>I698-P698</f>
        <v>12.780000000000001</v>
      </c>
      <c r="M698" s="11"/>
      <c r="N698" s="12">
        <f>M698*0.051</f>
        <v>0</v>
      </c>
      <c r="O698" s="11">
        <v>50</v>
      </c>
      <c r="P698" s="12">
        <f>O698*0.051</f>
        <v>2.55</v>
      </c>
      <c r="Q698" s="11">
        <f>J698*1000/D698</f>
        <v>149.44444444444446</v>
      </c>
      <c r="R698" s="11">
        <f>K698*1000/D698</f>
        <v>425.8333333333333</v>
      </c>
      <c r="S698" s="11">
        <f>L698*1000/D698</f>
        <v>355.00000000000006</v>
      </c>
      <c r="T698" s="75">
        <f>L698-J698</f>
        <v>7.400000000000001</v>
      </c>
      <c r="U698" s="75">
        <f>N698-P698</f>
        <v>-2.55</v>
      </c>
      <c r="V698" s="123">
        <f>O698-M698</f>
        <v>50</v>
      </c>
    </row>
    <row r="699" spans="1:22" ht="12.75">
      <c r="A699" s="282"/>
      <c r="B699" s="62">
        <v>273</v>
      </c>
      <c r="C699" s="40" t="s">
        <v>528</v>
      </c>
      <c r="D699" s="10">
        <v>46</v>
      </c>
      <c r="E699" s="10" t="s">
        <v>147</v>
      </c>
      <c r="F699" s="43">
        <v>2904.65</v>
      </c>
      <c r="G699" s="43">
        <v>2904.65</v>
      </c>
      <c r="H699" s="12">
        <v>20.14</v>
      </c>
      <c r="I699" s="12">
        <f>H699</f>
        <v>20.14</v>
      </c>
      <c r="J699" s="12">
        <v>7.2</v>
      </c>
      <c r="K699" s="12">
        <f>I699-N699</f>
        <v>20.14</v>
      </c>
      <c r="L699" s="12">
        <f>I699-P699</f>
        <v>16.672</v>
      </c>
      <c r="M699" s="11"/>
      <c r="N699" s="12">
        <f>M699*0.051</f>
        <v>0</v>
      </c>
      <c r="O699" s="11">
        <v>68</v>
      </c>
      <c r="P699" s="12">
        <f>O699*0.051</f>
        <v>3.468</v>
      </c>
      <c r="Q699" s="11">
        <f>J699*1000/D699</f>
        <v>156.52173913043478</v>
      </c>
      <c r="R699" s="11">
        <f>K699*1000/D699</f>
        <v>437.82608695652175</v>
      </c>
      <c r="S699" s="11">
        <f>L699*1000/D699</f>
        <v>362.4347826086956</v>
      </c>
      <c r="T699" s="75">
        <f>L699-J699</f>
        <v>9.472000000000001</v>
      </c>
      <c r="U699" s="75">
        <f>N699-P699</f>
        <v>-3.468</v>
      </c>
      <c r="V699" s="123">
        <f>O699-M699</f>
        <v>68</v>
      </c>
    </row>
    <row r="700" spans="1:22" ht="12.75">
      <c r="A700" s="282"/>
      <c r="B700" s="62">
        <v>274</v>
      </c>
      <c r="C700" s="9" t="s">
        <v>527</v>
      </c>
      <c r="D700" s="10">
        <v>15</v>
      </c>
      <c r="E700" s="41" t="s">
        <v>147</v>
      </c>
      <c r="F700" s="43">
        <v>807.07</v>
      </c>
      <c r="G700" s="43">
        <v>807.7</v>
      </c>
      <c r="H700" s="12">
        <v>6.586</v>
      </c>
      <c r="I700" s="12">
        <f>H700</f>
        <v>6.586</v>
      </c>
      <c r="J700" s="12">
        <v>2.17</v>
      </c>
      <c r="K700" s="12">
        <f>I700-N700</f>
        <v>6.586</v>
      </c>
      <c r="L700" s="12">
        <f>I700-P700</f>
        <v>5.464</v>
      </c>
      <c r="M700" s="11"/>
      <c r="N700" s="12">
        <f>M700*0.051</f>
        <v>0</v>
      </c>
      <c r="O700" s="11">
        <v>22</v>
      </c>
      <c r="P700" s="12">
        <f>O700*0.051</f>
        <v>1.1219999999999999</v>
      </c>
      <c r="Q700" s="11">
        <f>J700*1000/D700</f>
        <v>144.66666666666666</v>
      </c>
      <c r="R700" s="11">
        <f>K700*1000/D700</f>
        <v>439.06666666666666</v>
      </c>
      <c r="S700" s="11">
        <f>L700*1000/D700</f>
        <v>364.26666666666665</v>
      </c>
      <c r="T700" s="75">
        <f>L700-J700</f>
        <v>3.2940000000000005</v>
      </c>
      <c r="U700" s="75">
        <f>N700-P700</f>
        <v>-1.1219999999999999</v>
      </c>
      <c r="V700" s="123">
        <f>O700-M700</f>
        <v>22</v>
      </c>
    </row>
    <row r="701" spans="1:22" ht="12.75">
      <c r="A701" s="282"/>
      <c r="B701" s="62">
        <v>275</v>
      </c>
      <c r="C701" s="40" t="s">
        <v>525</v>
      </c>
      <c r="D701" s="41">
        <v>36</v>
      </c>
      <c r="E701" s="41" t="s">
        <v>147</v>
      </c>
      <c r="F701" s="57">
        <v>2262.51</v>
      </c>
      <c r="G701" s="57">
        <v>2262.51</v>
      </c>
      <c r="H701" s="12">
        <v>16.61</v>
      </c>
      <c r="I701" s="12">
        <f>H701</f>
        <v>16.61</v>
      </c>
      <c r="J701" s="42">
        <v>5.76</v>
      </c>
      <c r="K701" s="12">
        <f>I701-N701</f>
        <v>16.61</v>
      </c>
      <c r="L701" s="12">
        <f>I701-P701</f>
        <v>14.12324</v>
      </c>
      <c r="M701" s="11"/>
      <c r="N701" s="12">
        <f>M701*0.051</f>
        <v>0</v>
      </c>
      <c r="O701" s="11">
        <v>48.76</v>
      </c>
      <c r="P701" s="12">
        <f>O701*0.051</f>
        <v>2.48676</v>
      </c>
      <c r="Q701" s="11">
        <f>J701*1000/D701</f>
        <v>160</v>
      </c>
      <c r="R701" s="11">
        <f>K701*1000/D701</f>
        <v>461.3888888888889</v>
      </c>
      <c r="S701" s="11">
        <f>L701*1000/D701</f>
        <v>392.3122222222222</v>
      </c>
      <c r="T701" s="75">
        <f>L701-J701</f>
        <v>8.36324</v>
      </c>
      <c r="U701" s="75">
        <f>N701-P701</f>
        <v>-2.48676</v>
      </c>
      <c r="V701" s="123">
        <f>O701-M701</f>
        <v>48.76</v>
      </c>
    </row>
    <row r="702" spans="1:22" ht="13.5" thickBot="1">
      <c r="A702" s="283"/>
      <c r="B702" s="99">
        <v>276</v>
      </c>
      <c r="C702" s="247" t="s">
        <v>262</v>
      </c>
      <c r="D702" s="130">
        <v>9</v>
      </c>
      <c r="E702" s="130" t="s">
        <v>147</v>
      </c>
      <c r="F702" s="134">
        <v>775.39</v>
      </c>
      <c r="G702" s="399">
        <v>426.62</v>
      </c>
      <c r="H702" s="133">
        <v>6.665</v>
      </c>
      <c r="I702" s="133">
        <f>H702</f>
        <v>6.665</v>
      </c>
      <c r="J702" s="133">
        <v>1.84</v>
      </c>
      <c r="K702" s="133">
        <f>I702-N702</f>
        <v>6.17873</v>
      </c>
      <c r="L702" s="133">
        <f>I702-P702</f>
        <v>6.33476</v>
      </c>
      <c r="M702" s="131">
        <v>9</v>
      </c>
      <c r="N702" s="133">
        <f>M702*0.05403</f>
        <v>0.48627000000000004</v>
      </c>
      <c r="O702" s="131">
        <v>6</v>
      </c>
      <c r="P702" s="133">
        <f>O702*0.05504</f>
        <v>0.33024</v>
      </c>
      <c r="Q702" s="131">
        <f>J702*1000/D702</f>
        <v>204.44444444444446</v>
      </c>
      <c r="R702" s="131">
        <f>K702*1000/D702</f>
        <v>686.5255555555555</v>
      </c>
      <c r="S702" s="131">
        <f>L702*1000/D702</f>
        <v>703.8622222222223</v>
      </c>
      <c r="T702" s="132">
        <f>L702-J702</f>
        <v>4.49476</v>
      </c>
      <c r="U702" s="132">
        <f>N702-P702</f>
        <v>0.15603000000000006</v>
      </c>
      <c r="V702" s="135">
        <f>O702-M702</f>
        <v>-3</v>
      </c>
    </row>
  </sheetData>
  <sheetProtection/>
  <mergeCells count="16">
    <mergeCell ref="D1:V1"/>
    <mergeCell ref="A383:A435"/>
    <mergeCell ref="A5:A299"/>
    <mergeCell ref="A300:A382"/>
    <mergeCell ref="T2:T3"/>
    <mergeCell ref="A2:A4"/>
    <mergeCell ref="B2:B4"/>
    <mergeCell ref="C2:C4"/>
    <mergeCell ref="D2:D3"/>
    <mergeCell ref="U2:U3"/>
    <mergeCell ref="V2:V3"/>
    <mergeCell ref="E2:E3"/>
    <mergeCell ref="F2:F3"/>
    <mergeCell ref="G2:G3"/>
    <mergeCell ref="H2:P2"/>
    <mergeCell ref="A436:A70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LŠTA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Mantas PAULAUSKAS</dc:creator>
  <cp:keywords/>
  <dc:description/>
  <cp:lastModifiedBy>MPaulauskas</cp:lastModifiedBy>
  <cp:lastPrinted>2008-11-13T09:10:59Z</cp:lastPrinted>
  <dcterms:created xsi:type="dcterms:W3CDTF">2007-12-03T08:09:16Z</dcterms:created>
  <dcterms:modified xsi:type="dcterms:W3CDTF">2012-10-23T06:15:54Z</dcterms:modified>
  <cp:category/>
  <cp:version/>
  <cp:contentType/>
  <cp:contentStatus/>
</cp:coreProperties>
</file>