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480" windowHeight="11520" activeTab="0"/>
  </bookViews>
  <sheets>
    <sheet name="2011 liepa" sheetId="1" r:id="rId1"/>
  </sheets>
  <definedNames/>
  <calcPr fullCalcOnLoad="1"/>
</workbook>
</file>

<file path=xl/sharedStrings.xml><?xml version="1.0" encoding="utf-8"?>
<sst xmlns="http://schemas.openxmlformats.org/spreadsheetml/2006/main" count="787" uniqueCount="605">
  <si>
    <t>Nr.</t>
  </si>
  <si>
    <t>Pastatų grupės pagal šilumos suvartojimą</t>
  </si>
  <si>
    <t>Adresas</t>
  </si>
  <si>
    <t>Butų sk.</t>
  </si>
  <si>
    <t>Butų 
plotas</t>
  </si>
  <si>
    <t>vnt.</t>
  </si>
  <si>
    <t>metai</t>
  </si>
  <si>
    <t>MWh</t>
  </si>
  <si>
    <t>Namo plotas</t>
  </si>
  <si>
    <t>kWh/mėn./butui</t>
  </si>
  <si>
    <t>Šilumos norminis suvartojimas pagal butų karšto vandens skaitiklių rodmenų deklaravimą</t>
  </si>
  <si>
    <t xml:space="preserve">Šilumos norminis suvartojimas pagal įvadinį šalto vandens skaitiklį, </t>
  </si>
  <si>
    <t>t.sk karšto vandens temperatūros palaikymui vadovaujantis butų deklaruotais suvartotais KV kiekiais (I-P)</t>
  </si>
  <si>
    <t>t.sk karšto vandens temperatūros palaikymui vadovaujantis įvadinio šalto vandens skaitiklio rodmenimis (I-N)</t>
  </si>
  <si>
    <t>t.sk karšto vandens temperatūros palaikymui pagal normas</t>
  </si>
  <si>
    <t>Suvartotas šilumos  kiekis pagal įvadinio apskaitos prietaiso rodmenis</t>
  </si>
  <si>
    <t>Suvartoto karšto 
vandens kiekis pagal butų deklaravimą</t>
  </si>
  <si>
    <t>Daugiabučio namo suvartotos šilumos ir vandens kiekiai</t>
  </si>
  <si>
    <t>Šilumos kiekis k.v. temperatūros palaikymui, kiekis (kWh) 1 butui per mėn.  (gyvatukas)</t>
  </si>
  <si>
    <r>
      <t xml:space="preserve">Šilumos kiekis k.v. temperatūros palaikymui, kiekis (kWh) 1 butui per mėn. </t>
    </r>
    <r>
      <rPr>
        <sz val="8"/>
        <color indexed="10"/>
        <rFont val="Arial"/>
        <family val="2"/>
      </rPr>
      <t xml:space="preserve"> (gyvatukas) pagal normas </t>
    </r>
  </si>
  <si>
    <r>
      <t xml:space="preserve">Šilumos kiekis k.v. temperatūros palaikymui, kiekis (kWh) 1 butui per mėn. </t>
    </r>
    <r>
      <rPr>
        <sz val="8"/>
        <color indexed="10"/>
        <rFont val="Arial"/>
        <family val="2"/>
      </rPr>
      <t xml:space="preserve"> (gyvatukas) priskaičiuotinas pagal L stulpelio poziciją</t>
    </r>
  </si>
  <si>
    <r>
      <t xml:space="preserve">Šilumos kiekis k.v. temperatūros palaikymui, kiekis (kWh) 1 butui per mėn. </t>
    </r>
    <r>
      <rPr>
        <sz val="8"/>
        <color indexed="10"/>
        <rFont val="Arial"/>
        <family val="2"/>
      </rPr>
      <t xml:space="preserve"> (gyvatukas) priskaičiuotinas pagal K stulpelio poziciją</t>
    </r>
  </si>
  <si>
    <t>Karšto vandens tiekėjo netektys dėl karšto vandens temperatūros palaikymo 
(L-J)</t>
  </si>
  <si>
    <t>Karšto vandens tiekėjo netektys dėl "nepaskirstytos" šilumos (N-P)</t>
  </si>
  <si>
    <t xml:space="preserve">Karšto vandens tiekėjo netektys dėl "nepaskirstyto geriamojo vandens (KV), (O-M)
</t>
  </si>
  <si>
    <t>iki 1992</t>
  </si>
  <si>
    <r>
      <t>m</t>
    </r>
    <r>
      <rPr>
        <i/>
        <vertAlign val="superscript"/>
        <sz val="8"/>
        <rFont val="Arial"/>
        <family val="2"/>
      </rPr>
      <t>2</t>
    </r>
  </si>
  <si>
    <r>
      <t>m</t>
    </r>
    <r>
      <rPr>
        <i/>
        <vertAlign val="superscript"/>
        <sz val="8"/>
        <rFont val="Arial"/>
        <family val="2"/>
      </rPr>
      <t>3</t>
    </r>
  </si>
  <si>
    <t>Girelės g. 49, Kaišiadorys</t>
  </si>
  <si>
    <t>Gedimino g. 111, Kaišiadorys</t>
  </si>
  <si>
    <t>iki1992</t>
  </si>
  <si>
    <t>Ramučių 36 Naujoji Akmenė</t>
  </si>
  <si>
    <t>V.Kudirkos 7 Naujoji Akmenė</t>
  </si>
  <si>
    <t>Gedimino g. 117, Kaišiadorys</t>
  </si>
  <si>
    <t>Gedimino g. 80, Kaišiadorys</t>
  </si>
  <si>
    <t>Birutės g. 5, Kaišiadorys</t>
  </si>
  <si>
    <t>I. Daugiabučiai namai, kuriuose suvartotas šilumos kiekis „cirkuliacijai“ yra mažesnis už norminį</t>
  </si>
  <si>
    <t>II. Daugiabučiai namai, kuriuose suvartotas šilumos kiekis „cirkuliacijai“ yra artimas norminiam</t>
  </si>
  <si>
    <t xml:space="preserve">III. Daugiabučiai namai, kuriuose suvartotas šilumos kiekis „cirkuliacijai“ yra didesnis už norminį, kuomet šilumos kiekis suvartotas su karštu vandeniu paskaičiuojamas pagal butuose įrengtų karšto vandens skaitiklių deklaruotus </t>
  </si>
  <si>
    <t>IV. Daugiabučiai namai, kuriuose suvartotas šilumos kiekis „cirkuliacijai“ yra didesnis už norminį, kuomet šilumos kiekis suvartotas su karštu vandeniu paskaičiuojamas pagal įvadinio geriamojo vandens skaitiklio rodmenis</t>
  </si>
  <si>
    <t xml:space="preserve">t.sk. karštam vandeniui ruošti ir jo temp. palaikymui
</t>
  </si>
  <si>
    <r>
      <t>Šilumos suvartojimai daugiabučiuose gyvenamuosiuose namuose ne šildymo sezono metu (</t>
    </r>
    <r>
      <rPr>
        <b/>
        <sz val="10"/>
        <color indexed="10"/>
        <rFont val="Arial"/>
        <family val="2"/>
      </rPr>
      <t>2011 m. liepos mėn.</t>
    </r>
    <r>
      <rPr>
        <b/>
        <sz val="10"/>
        <rFont val="Arial"/>
        <family val="2"/>
      </rPr>
      <t>) šalto geriamojo vandens pašildymui iki higienos normomis nustatytos
temperatūros (nuo +8 °C iki +52 °C) ir karšto vandens temperatūrai palaikyti bei vonios patalpų sanitarinėms sąlygoms užtikrinti („gyvatukui“)</t>
    </r>
  </si>
  <si>
    <t>Šalto vandens suvartojimas karštam vandeniui ruošti pagal įvadinį skaitiklį,</t>
  </si>
  <si>
    <t>Respublikos 24 Naujoji Akmenė (renov)</t>
  </si>
  <si>
    <t>Stadiono 13 Akmenė (renov)</t>
  </si>
  <si>
    <t>Ramučių 33 Naujoji Akmenė (renov)</t>
  </si>
  <si>
    <t>Žemaičių 31 Venta</t>
  </si>
  <si>
    <t>Ventos 30 Venta</t>
  </si>
  <si>
    <t>Bausko 5 Venta</t>
  </si>
  <si>
    <t>Ventos 40 Venta</t>
  </si>
  <si>
    <t>Respublikos 7 Naujoji Akmenė</t>
  </si>
  <si>
    <t>Respublikos 14 Naujoji Akmenė</t>
  </si>
  <si>
    <t>Stadiono 5 Akmenė</t>
  </si>
  <si>
    <t>Ateities g. 22, Ignalina</t>
  </si>
  <si>
    <t>M. Petrausko g. 4, Ignalina</t>
  </si>
  <si>
    <t>M. Petrausko g. 3, Ignalina</t>
  </si>
  <si>
    <t>Turistų g. 11a, Ignalina</t>
  </si>
  <si>
    <t>Aukštaičių g. 7, Ignalina</t>
  </si>
  <si>
    <t>Gedimino g. 24, Kaišiadorys</t>
  </si>
  <si>
    <t>V. Ruokio g. 5, Kaišiadorys</t>
  </si>
  <si>
    <t>Gedimino g. 77, Kaišiadorys</t>
  </si>
  <si>
    <t>V. Ruokio g. 3, Kaišiadorys</t>
  </si>
  <si>
    <t>Gedimino g. 28, Kaišiadorys</t>
  </si>
  <si>
    <t>Gedimino g. 95, Kaišiadorys</t>
  </si>
  <si>
    <t>Gedimino g. 99, Kaišiadorys</t>
  </si>
  <si>
    <t>Gedimino g. 78, Kaišiadorys</t>
  </si>
  <si>
    <t>Gedimino g. 90, Kaišiadorys</t>
  </si>
  <si>
    <t>V. Ruokio g. 3A, Kaišiadorys</t>
  </si>
  <si>
    <t>Gedimino g. 26, Kaišiadorys</t>
  </si>
  <si>
    <t>Girelės g. 37, Kaišiadorys</t>
  </si>
  <si>
    <t>Gintaro g. 12, Klaipėda</t>
  </si>
  <si>
    <t>Žolynų g. 1, Klaipėda</t>
  </si>
  <si>
    <t>S.Šimkaus g. 7, Klaipėda</t>
  </si>
  <si>
    <t>Dragūnų g. 7, Klaipėda</t>
  </si>
  <si>
    <t>Šaulių g. 29, Klaipėda</t>
  </si>
  <si>
    <t>H.Manto g. 6, Klaipėda</t>
  </si>
  <si>
    <t>H.Manto g. 55, Klaipėda</t>
  </si>
  <si>
    <t>Dainavos 13, Lazdijai</t>
  </si>
  <si>
    <t>Dzūkų 11, Lazdijai</t>
  </si>
  <si>
    <t>Dzūkų 17, Lazdijai</t>
  </si>
  <si>
    <t>Tiesos 8, Lazdijai</t>
  </si>
  <si>
    <t>Vilniaus 5, Lazdijai</t>
  </si>
  <si>
    <t>Ateities 5, Lazdijai</t>
  </si>
  <si>
    <t>Montvilos 18, Lazdijai</t>
  </si>
  <si>
    <t>Dainavos 11, Lazdijai</t>
  </si>
  <si>
    <t>Dainavos 12, Lazdijai</t>
  </si>
  <si>
    <t>Dzūkų 13, Lazdijai</t>
  </si>
  <si>
    <t>Dzūkų 15, Lazdijai</t>
  </si>
  <si>
    <t>Senamiesčio 9, Lazdijai</t>
  </si>
  <si>
    <t>Sodų  6, Lazdijai</t>
  </si>
  <si>
    <t>Montvilos 26-I, Lazdijai</t>
  </si>
  <si>
    <t>Dzūkų 9, Lazdijai</t>
  </si>
  <si>
    <t>Gustaičio  5, Lazdijai</t>
  </si>
  <si>
    <t>Ateities 3-II, Lazdijai</t>
  </si>
  <si>
    <t>Kailinių 11, Lazdijai</t>
  </si>
  <si>
    <t>Montvilos 34-I, Lazdijai</t>
  </si>
  <si>
    <t>Kailinių 13, Lazdijai</t>
  </si>
  <si>
    <t>Dainavos 3, Lazdijai</t>
  </si>
  <si>
    <t>Ateities 3-I, Lazdijai</t>
  </si>
  <si>
    <t>Kailinių 12, Lazdijai</t>
  </si>
  <si>
    <t>Montvilos 30, Lazdijai</t>
  </si>
  <si>
    <t>Montvilos 26-II, Lazdijai</t>
  </si>
  <si>
    <t>Montvilos 28, Lazdijai</t>
  </si>
  <si>
    <t>Jonyno 17, Alytus</t>
  </si>
  <si>
    <t>Kaštonų 14, Alytus</t>
  </si>
  <si>
    <t>Kaštonų 21, Alytus</t>
  </si>
  <si>
    <t>Statybininkų 31, Alytus</t>
  </si>
  <si>
    <t>Statybininkų 35, Alytus</t>
  </si>
  <si>
    <t>Statybininkų 69, Alytus</t>
  </si>
  <si>
    <t>Vingio 29, Alytus</t>
  </si>
  <si>
    <t>Vingio 3, Alytus</t>
  </si>
  <si>
    <t>Vingio 9, Alytus</t>
  </si>
  <si>
    <t>Jazminų 4, Alytus</t>
  </si>
  <si>
    <t>Jonyno 21, Alytus</t>
  </si>
  <si>
    <t>Jurgiškių 25, Alytus</t>
  </si>
  <si>
    <t>Jurgiškių 41, Alytus</t>
  </si>
  <si>
    <t>Kalniškės 21, Alytus</t>
  </si>
  <si>
    <t>Naujoji 28, Alytus</t>
  </si>
  <si>
    <t>Naujoji 42, Alytus</t>
  </si>
  <si>
    <t>Šaltinių 4, Alytus</t>
  </si>
  <si>
    <t>Sudvajų 26, Alytus</t>
  </si>
  <si>
    <t>Aukštakalnio 12, Alytus</t>
  </si>
  <si>
    <t>Jaunimo 8, Alytus</t>
  </si>
  <si>
    <t>Aukštakalnio 26, Alytus</t>
  </si>
  <si>
    <t>Aukštakalnio 30, Alytus</t>
  </si>
  <si>
    <t>Jurgiškių 63, Alytus</t>
  </si>
  <si>
    <t>Likiškėlių 32B, Alytus</t>
  </si>
  <si>
    <t>Miklusėnų 27, Alytus</t>
  </si>
  <si>
    <t>Statybininkų 62, Alytus</t>
  </si>
  <si>
    <t>Vingio 13, Alytus</t>
  </si>
  <si>
    <t>Kalniškės 13, Alytus</t>
  </si>
  <si>
    <t>Kalniškės 23, Alytus</t>
  </si>
  <si>
    <t>Kernavės 4, Alytus</t>
  </si>
  <si>
    <t>Ligoninės 2, Alytus</t>
  </si>
  <si>
    <t>Likiškėlių 34, Alytus</t>
  </si>
  <si>
    <t>Likiškėlių 82, Alytus</t>
  </si>
  <si>
    <t>Likiškėlių 92, Alytus</t>
  </si>
  <si>
    <t>Likiškėlių 94, Alytus</t>
  </si>
  <si>
    <t>Statybininklų 61, Alytus</t>
  </si>
  <si>
    <t>Vėjo 26b, Biržai</t>
  </si>
  <si>
    <t>Rotušės 15, Biržai</t>
  </si>
  <si>
    <t>Vytauto 24, Biržai</t>
  </si>
  <si>
    <t>Vėjo 24, Biržai</t>
  </si>
  <si>
    <t>Vilniaus 4, Biržai</t>
  </si>
  <si>
    <t>Vilniaus 77b, Biržai</t>
  </si>
  <si>
    <t>Rinkuškių 3, Biržai</t>
  </si>
  <si>
    <t>Rinkuškių 1, Biržai</t>
  </si>
  <si>
    <t>Rinkuškių 2, Biržai</t>
  </si>
  <si>
    <t>Vilniaus 39a, Biržai</t>
  </si>
  <si>
    <t>Rinkuškių 4, Biržai</t>
  </si>
  <si>
    <t>Respublikos 56, Biržai</t>
  </si>
  <si>
    <t>Rinkuškių 5, Biržai</t>
  </si>
  <si>
    <t>Vilniaus 91a, Biržai</t>
  </si>
  <si>
    <t>Kęstučio 4, Biržai</t>
  </si>
  <si>
    <t>Vilniaus 93a, Biržai</t>
  </si>
  <si>
    <t>Vytauto 33, Biržai</t>
  </si>
  <si>
    <t>Vytauto 36, Biržai</t>
  </si>
  <si>
    <t>Rotušės 7, Biržai</t>
  </si>
  <si>
    <t>Rinkuškių 7,Biržai</t>
  </si>
  <si>
    <t>Rotušės 1, Biržai</t>
  </si>
  <si>
    <t>Basanavičiaus 18,Biržai</t>
  </si>
  <si>
    <t>Vilniaus 92, Biržai</t>
  </si>
  <si>
    <t>Kilučių 11, Biržai</t>
  </si>
  <si>
    <t>Rotušės 19, Biržai</t>
  </si>
  <si>
    <t>Respublikos 58, Biržai</t>
  </si>
  <si>
    <t>Vytauto 14a, Biržai</t>
  </si>
  <si>
    <t>Vytauto 7, Biržai</t>
  </si>
  <si>
    <t>Kęstučio 2, Biržai</t>
  </si>
  <si>
    <t>Vytauto 6, Biržai</t>
  </si>
  <si>
    <t>Rotušės 5, Biržai</t>
  </si>
  <si>
    <t>Liepų 2A, Druskininkai</t>
  </si>
  <si>
    <t>Druskininkų 9, Druskininkai</t>
  </si>
  <si>
    <t>Druskininkų 23, Druskininkai</t>
  </si>
  <si>
    <t>LIŠKIAVOS 6, Druskininkai</t>
  </si>
  <si>
    <t>ŠILTNAMIŲ 30, Druskininkai</t>
  </si>
  <si>
    <t>JAUNYSTĖS 12, Druskininkai</t>
  </si>
  <si>
    <t>VYTAUTO 18, Druskininkai</t>
  </si>
  <si>
    <t>VILNIAUS ALĖJA 4, Druskininkai</t>
  </si>
  <si>
    <t>VEISIEJŲ 16, Druskininkai</t>
  </si>
  <si>
    <t>ATEITIES 3, Druskininkai</t>
  </si>
  <si>
    <t>ČIURLIONIO 76, Druskininkai</t>
  </si>
  <si>
    <t>LIŠKIAVOS 25, Druskininkai</t>
  </si>
  <si>
    <t>VYTAUTO 13, Druskininkai</t>
  </si>
  <si>
    <t>JAUNYSTĖS 14, Druskininkai</t>
  </si>
  <si>
    <t>LIŠKIAVOS 19, Druskininkai</t>
  </si>
  <si>
    <t>MERKINĖS 3, Druskininkai</t>
  </si>
  <si>
    <t>LIŠKIAVOS 23, Druskininkai</t>
  </si>
  <si>
    <t>LIŠKIAVOS 10, Druskininkai</t>
  </si>
  <si>
    <t>GARDINO 41, Druskininkai</t>
  </si>
  <si>
    <t>VYTAUTO 20, Druskininkai</t>
  </si>
  <si>
    <t>MERKINĖS 5, Druskininkai</t>
  </si>
  <si>
    <t>MERKINĖS 4, Druskininkai</t>
  </si>
  <si>
    <t>ATEITIES 26, Druskininkai</t>
  </si>
  <si>
    <t>VYTAUTO 47, Druskininkai</t>
  </si>
  <si>
    <t>MERKINĖS 6, Druskininkai</t>
  </si>
  <si>
    <t>LIŠKIAVOS 13, Druskininkai</t>
  </si>
  <si>
    <t>LIŠKIAVOS 27, Druskininkai</t>
  </si>
  <si>
    <t>VEISIEJŲ 45, Druskininkai</t>
  </si>
  <si>
    <t>ATEITIES 4, Druskininkai</t>
  </si>
  <si>
    <t>ŠV.JOKŪBO 24, Druskininkai</t>
  </si>
  <si>
    <t>VERPĖJŲ 18,Druskininkai</t>
  </si>
  <si>
    <t>GARDINO 33, Druskininkai</t>
  </si>
  <si>
    <t>ATEITIES 16, Druskininkai</t>
  </si>
  <si>
    <t>ATEITIES 2, Druskininkai</t>
  </si>
  <si>
    <t>ŠILTNAMIŲ 20, Druskininkai</t>
  </si>
  <si>
    <t>VYTAUTO 10, Druskininkai</t>
  </si>
  <si>
    <t>ATEITIES 30A, Druskininkai</t>
  </si>
  <si>
    <t>ČIURLIONIO 90, Druskininkai</t>
  </si>
  <si>
    <t>LIŠKIAVOS 5, Druskininkai</t>
  </si>
  <si>
    <t>Mackevičiaus   29,Kelmė</t>
  </si>
  <si>
    <t>Birutės   4,Kelmė</t>
  </si>
  <si>
    <t>Laucevičiaus   14,Kelmė</t>
  </si>
  <si>
    <t>J.Janonio   28,Kelmė</t>
  </si>
  <si>
    <t>Birutės   3,Kelmė</t>
  </si>
  <si>
    <t>Žemaitės   45,Kelmė</t>
  </si>
  <si>
    <t>Raseinių   3,Kelmė</t>
  </si>
  <si>
    <t>Raseinių   7,Kelmė</t>
  </si>
  <si>
    <t>Raseinių   5A,Kelmė</t>
  </si>
  <si>
    <t>Kooperacijos   28,Kelmė</t>
  </si>
  <si>
    <t>Mackevičiaus    2,Kelmė</t>
  </si>
  <si>
    <t>Vytauto Didžiojo   45,Kelmė</t>
  </si>
  <si>
    <t>Vytauto Didžiojo   84,Kelmė</t>
  </si>
  <si>
    <t>Vytauto Didžiojo   61,Kelmė</t>
  </si>
  <si>
    <t>A.Civinsko 7, Marijampolė</t>
  </si>
  <si>
    <t>V.Kudirkos 1, Marijampolė</t>
  </si>
  <si>
    <t>Vytauto 54B, Marijampolė</t>
  </si>
  <si>
    <t>Vilkaviškio 61, Marijampolė</t>
  </si>
  <si>
    <t>Vytauto 13, Marijampolė</t>
  </si>
  <si>
    <t>Lietuvininkų 7, Marijampolė</t>
  </si>
  <si>
    <t>Kosmonautų 12, Marijampolė</t>
  </si>
  <si>
    <t>Dariaus ir Girėno 11, Marijampolė</t>
  </si>
  <si>
    <t>Dariaus ir Girėno 13, Marijampolė</t>
  </si>
  <si>
    <t>Dariaus ir Girėno 9, Marijampolė</t>
  </si>
  <si>
    <t>Kosmonautų 28, Marijampolė</t>
  </si>
  <si>
    <t>Kosmonautų 30, Marijampolė</t>
  </si>
  <si>
    <t>R.Juknevičiaus 90, Marijampolė</t>
  </si>
  <si>
    <t>R.Juknevičiaus 92,Marijampolė</t>
  </si>
  <si>
    <t>Kauno 88A, Marijampolė</t>
  </si>
  <si>
    <t>Kauno 92, Marijampolė</t>
  </si>
  <si>
    <t>Bažnyčios 15, Marijampolė</t>
  </si>
  <si>
    <t>Uosupio 20, Marijampolė</t>
  </si>
  <si>
    <t>Mokolų 75, Marijampolė</t>
  </si>
  <si>
    <t>Uosupio 10, Marijampolė</t>
  </si>
  <si>
    <t>P.Butlerienės sk. 5, Marijampolė</t>
  </si>
  <si>
    <t>Gen. A.Gustaičio 6, Marijampolė</t>
  </si>
  <si>
    <t>Uosupio 7, Marijampolė</t>
  </si>
  <si>
    <t>Draugystės 21, Marijampolė</t>
  </si>
  <si>
    <t>Draugystės 21B, Marijampolė</t>
  </si>
  <si>
    <t>K.Būgos 4, Marijampolė</t>
  </si>
  <si>
    <t xml:space="preserve">Vytauto 83, Marijampolė </t>
  </si>
  <si>
    <t>Uosupio 5</t>
  </si>
  <si>
    <t>J.Basanavičiaus a. 17</t>
  </si>
  <si>
    <t>Mokolų 37</t>
  </si>
  <si>
    <t>Bažnyčios 28</t>
  </si>
  <si>
    <t>Kauno 20</t>
  </si>
  <si>
    <t>Vasario  16-osios 6</t>
  </si>
  <si>
    <t>P.Butlerienės 20</t>
  </si>
  <si>
    <t>Gedimino 9</t>
  </si>
  <si>
    <t>Vytauto 14</t>
  </si>
  <si>
    <t>Kretingos 51a, Palanga</t>
  </si>
  <si>
    <t>Bangų 13, Palanga</t>
  </si>
  <si>
    <t>Druskininkų 7a, Palanga</t>
  </si>
  <si>
    <t>Saulėtekio 12/10, Palanga</t>
  </si>
  <si>
    <t>Saulėtekio 16/14, Palanga</t>
  </si>
  <si>
    <t>Taikos 13, Palanga</t>
  </si>
  <si>
    <t>Taikos 15, Palanga</t>
  </si>
  <si>
    <t>Saulėtekio 18, Palanga</t>
  </si>
  <si>
    <t>Sodų 18, Palanga</t>
  </si>
  <si>
    <t>Sodų 61, Palanga</t>
  </si>
  <si>
    <t>Žuvėdrų 6, Palanga</t>
  </si>
  <si>
    <t>Sodų 28, Palanga</t>
  </si>
  <si>
    <t>Medvalakio 17, Palanga</t>
  </si>
  <si>
    <t>Vytauto 132, Palanga</t>
  </si>
  <si>
    <t>Janonio 28, Palanga</t>
  </si>
  <si>
    <t>Vytauto 156, Palanga</t>
  </si>
  <si>
    <t>Ganyklų 11, Palanga</t>
  </si>
  <si>
    <t>Druskininkų 10, Palanga</t>
  </si>
  <si>
    <t>Druskininkų 6, Palanga</t>
  </si>
  <si>
    <t>Ganyklų 19, Palanga</t>
  </si>
  <si>
    <t>Druskininkų 1, Palanga</t>
  </si>
  <si>
    <t>Klaipėdos 62, Palanga</t>
  </si>
  <si>
    <t>Žvejų 42, Palanga</t>
  </si>
  <si>
    <t>Vytauto 144, Palanga</t>
  </si>
  <si>
    <t>Ganyklų 29, Palanga</t>
  </si>
  <si>
    <t>Ganyklų 41, Palanga</t>
  </si>
  <si>
    <t>Vytauto 81, Palanga</t>
  </si>
  <si>
    <t>Jūratės 26, Palanga</t>
  </si>
  <si>
    <t>Jūratės 28,Palanga</t>
  </si>
  <si>
    <t>Ganyklų 37, Palanga</t>
  </si>
  <si>
    <t>Kastyčio 38, Palanga</t>
  </si>
  <si>
    <t>Oškinio 8, Palanga</t>
  </si>
  <si>
    <t>Ganyklų 59, Palanga</t>
  </si>
  <si>
    <t>Lygumų 49, Telšiai</t>
  </si>
  <si>
    <t>Žemaitės 43, Telšiai</t>
  </si>
  <si>
    <t>Dariaus ir Girėno 13, Telšiai</t>
  </si>
  <si>
    <t>Vilniaus 36, Telšiai</t>
  </si>
  <si>
    <t>Dariaus ir Girėno 15, Telšiai</t>
  </si>
  <si>
    <t>Vilniaus 26, Telšiai</t>
  </si>
  <si>
    <t>Sedos 21, Telšiai</t>
  </si>
  <si>
    <t>Žemaitės 26, Telšiai</t>
  </si>
  <si>
    <t>Žemaitės 28, Telšiai</t>
  </si>
  <si>
    <t>Liepų 3, Rainiai</t>
  </si>
  <si>
    <t>Masčio 54, Telšiai</t>
  </si>
  <si>
    <t>Lygumų 80, Telšiai</t>
  </si>
  <si>
    <t>Sedos 27, Telšiai</t>
  </si>
  <si>
    <t>Žemaitės 59, Telšiai</t>
  </si>
  <si>
    <t>Birutės 38, Telšiai</t>
  </si>
  <si>
    <t>Sedos 23, Telšiai</t>
  </si>
  <si>
    <t>Masčio 52, Telšiai</t>
  </si>
  <si>
    <t>Žemaitės 30, Telšiai</t>
  </si>
  <si>
    <t>Taikos 11, Telšiai</t>
  </si>
  <si>
    <t>Rambyno 20,Telšiai</t>
  </si>
  <si>
    <t>Lygumų 46, Telšiai</t>
  </si>
  <si>
    <t>Vilniaus 2 , Telšiai</t>
  </si>
  <si>
    <t>Petrausko 20, Telšiai</t>
  </si>
  <si>
    <t>Dariaus ir Girėno 5, Telšiai</t>
  </si>
  <si>
    <t>Aušros 7, Rainiai</t>
  </si>
  <si>
    <t>Laisvės 12, Telšiai</t>
  </si>
  <si>
    <t>Saulėtekio 17, Telšiai</t>
  </si>
  <si>
    <t>Respublikos 73A, Telšiai</t>
  </si>
  <si>
    <t>Lygumų 51, Telšiai</t>
  </si>
  <si>
    <t>Dariaus ir Girėno 24, Telšiai</t>
  </si>
  <si>
    <t>Muziejaus 18A, Telšiai</t>
  </si>
  <si>
    <t>Tulpių 4, Telšiai</t>
  </si>
  <si>
    <t>Saulėtekio 15, Telšiai</t>
  </si>
  <si>
    <t>Daukanto 14, Telšiai</t>
  </si>
  <si>
    <t>Birutės 10, Telšiai</t>
  </si>
  <si>
    <t>Lygumų 54, Telšiai</t>
  </si>
  <si>
    <t>Daukanto 1, Telšiai</t>
  </si>
  <si>
    <t>Saulėtekio 7, Telšiai</t>
  </si>
  <si>
    <t>Respublikos 8, Telšiai</t>
  </si>
  <si>
    <t>VILNIAUS 30B VIRBALIS</t>
  </si>
  <si>
    <t>VIENYBĖS 72 VILKAVIŠKIS</t>
  </si>
  <si>
    <t>LAUKO 48 VILKAVIŠKIS</t>
  </si>
  <si>
    <t>AUŠROS 2 Vilkaviškis</t>
  </si>
  <si>
    <t>DARVINO 46 41-80 butai KYBARTAI</t>
  </si>
  <si>
    <t>NEPRIKLAUSOMYBĖS 78 VILKAVIŠKIS</t>
  </si>
  <si>
    <t>KĘSTUČIO 11 VILKAVIŠKIS</t>
  </si>
  <si>
    <t>LAUKO 44 VILKAVIŠKIS</t>
  </si>
  <si>
    <t>GEDIMINO 11 VILKAVIŠKIS</t>
  </si>
  <si>
    <t>KĘSTUČIO 8 VILKAVIŠKIS</t>
  </si>
  <si>
    <t>VIŠTYČIO 36 KYBARTAI</t>
  </si>
  <si>
    <t>BIRUTĖS 6 VILKAVIŠKIS</t>
  </si>
  <si>
    <t>KĘSTUČIO 2 VILKAVIŠKIS</t>
  </si>
  <si>
    <t>DARVINO 42 KYBARTAI</t>
  </si>
  <si>
    <t>VIENYBĖS 70 VILKAVIŠKIS</t>
  </si>
  <si>
    <t>MAIRONIO 32 VILKAVIŠKIS</t>
  </si>
  <si>
    <t>DARVINO 34 KYBARTAI</t>
  </si>
  <si>
    <t>STATYBININKŲ 2 VILKAVIŠKIS</t>
  </si>
  <si>
    <t>K.NAUMIESČIO 9A KYBARTAI</t>
  </si>
  <si>
    <t>PIL VIŠKIŲ 33 VILKAVIŠKIS</t>
  </si>
  <si>
    <t>S.NĖRIES 31B VILKAVIŠKIS</t>
  </si>
  <si>
    <t>K.NAUMIESČIO 13 KYBARTAI</t>
  </si>
  <si>
    <t>LAUKO 28 VILKAVIŠKIS</t>
  </si>
  <si>
    <t>GEDIMINO 15 VILKAVIŠKIS</t>
  </si>
  <si>
    <t>NEPRIKLAUSOMYBĖS 74 VILKAVIŠKIS</t>
  </si>
  <si>
    <t>VIENYBĖS 27 VILKAVIŠKIS</t>
  </si>
  <si>
    <t>LAUKO 32 VILKAVIŠKIS</t>
  </si>
  <si>
    <t>VILNIAUS  2 VILKAVIŠKIS</t>
  </si>
  <si>
    <t>NEPRIKLAUSOMYBĖS 60 VILKAVIŠKIS</t>
  </si>
  <si>
    <t>NEPRIKLAUSOMYBĖS 80 VILKAVIŠKIS</t>
  </si>
  <si>
    <t>S.NĖRIES 33C VILKAVIŠKIS</t>
  </si>
  <si>
    <t>STATYBININKŲ 7 VILKAVIŠKIS</t>
  </si>
  <si>
    <t>DARVINO 11 KYBARTAI</t>
  </si>
  <si>
    <t>S.NĖRIES 33B VILKAVIŠKIS</t>
  </si>
  <si>
    <t>KĘSTUČIO 10 VILKAVIŠKIS</t>
  </si>
  <si>
    <t>Statybininkų 3 (ren), Panevėžys</t>
  </si>
  <si>
    <t>Molainių 8  (renov.), Panevėžys</t>
  </si>
  <si>
    <t>Molainių 10 (renov.) Panevėžys</t>
  </si>
  <si>
    <t>Klaipėdos 98 (renov.), Panevėžys</t>
  </si>
  <si>
    <t>Molainių 26 (renov.), Panevėžys</t>
  </si>
  <si>
    <t>Kranto   47 (renov.), Panevėžys</t>
  </si>
  <si>
    <t>Dariaus ir Girėno 11 (renov.) Panevėžys</t>
  </si>
  <si>
    <t>Statybininkų 13 (renov.), Panevėžys</t>
  </si>
  <si>
    <t>Aukštaičių 76 (renov.), Panevėžys</t>
  </si>
  <si>
    <t>Tulpių 13 (renov.), Panevėžys</t>
  </si>
  <si>
    <t>Beržų g. 23, Panevėžys</t>
  </si>
  <si>
    <t>Tulpių g. 3, Panevėžys</t>
  </si>
  <si>
    <t>Smėlynės g. 57, Panevėžys</t>
  </si>
  <si>
    <t>Vaitkaus g.  3, Panevėžys</t>
  </si>
  <si>
    <t>Beržų g. 17, Panevėžys</t>
  </si>
  <si>
    <t>Klaipėdos g. 112, Panevėžys</t>
  </si>
  <si>
    <t>Parko g. 7, Panevėžys</t>
  </si>
  <si>
    <t>Statybininkų g. 11, Panevėžys</t>
  </si>
  <si>
    <t>Kosmonautų g. 11, Panevėžys</t>
  </si>
  <si>
    <t>Klaipėdos g. 118,Panevėžys</t>
  </si>
  <si>
    <t>Žemaičių 20, Panevėžys</t>
  </si>
  <si>
    <t>Sodų 26, Panevėžys</t>
  </si>
  <si>
    <t>Ramygalos 48, Panevėžys</t>
  </si>
  <si>
    <t>Kranto 43, Panevėžys</t>
  </si>
  <si>
    <t>Sodų g. 32, Panevėžys</t>
  </si>
  <si>
    <t>Aukštaičių 66,Panevėžys</t>
  </si>
  <si>
    <t>Tulpių 7, Panevėžys</t>
  </si>
  <si>
    <t>Margių 22, Panevėžys</t>
  </si>
  <si>
    <t>Nepriklausomybės 9, Panevėžys</t>
  </si>
  <si>
    <t>Liepų al.15, Panevėžys</t>
  </si>
  <si>
    <t>Marijonų g. 43, Panevėžys</t>
  </si>
  <si>
    <t>Nevėžio g. 24,Panevėžys</t>
  </si>
  <si>
    <t>Janonio g. 8-10, Panevėžys</t>
  </si>
  <si>
    <t>Kisino g. 5, Panevėžys</t>
  </si>
  <si>
    <t>Laisvės a. 4,Panevėžys</t>
  </si>
  <si>
    <t>Marijonų g. 41, Panevėžys</t>
  </si>
  <si>
    <t>Ukmergės g. 47,Panevėžys</t>
  </si>
  <si>
    <t>Ramygalos g. 15, Panevėžys</t>
  </si>
  <si>
    <t>A. Vaišvilos 31 (renov.), Plungė</t>
  </si>
  <si>
    <t>A. Vaišvilos 23 (renov.), Plungė</t>
  </si>
  <si>
    <t>J.T. Vaižganto 96 (renov.), Plungė</t>
  </si>
  <si>
    <t>A. Vaišvilos 9 ( renov.), Plungė</t>
  </si>
  <si>
    <t>A.Vaišvilos 25( renov.), Plungė</t>
  </si>
  <si>
    <t>V. Mačernio 10, Plungė</t>
  </si>
  <si>
    <t>A. Jucio 12, Plungė</t>
  </si>
  <si>
    <t>A. Jucio 10, Plungė</t>
  </si>
  <si>
    <t>V. Mačernio 6, Plungė</t>
  </si>
  <si>
    <t>V. Mačernio 8, Plungė</t>
  </si>
  <si>
    <t>V. Mačernio 51, Plungė</t>
  </si>
  <si>
    <t>A. Jucio 20, Plungė</t>
  </si>
  <si>
    <t>V. Mačernio 12 (dal.ren.), Plungė</t>
  </si>
  <si>
    <t>J.T. Vaižganto 85, Plungė</t>
  </si>
  <si>
    <t>V. Mačernio 47, Plungė</t>
  </si>
  <si>
    <t>A. Jucio 28, Plungė</t>
  </si>
  <si>
    <t>V. Mačernio 16, Plungė</t>
  </si>
  <si>
    <t>A. Vaišvilos 27,Plungė</t>
  </si>
  <si>
    <t>A. Jucio 46, Plungė</t>
  </si>
  <si>
    <t>Statybininkų 7 1 L., Prienai</t>
  </si>
  <si>
    <t>Vytauto 53, Jieznas</t>
  </si>
  <si>
    <t>Bitrutės 4, Prienai</t>
  </si>
  <si>
    <t>Stadiono 6 3 L., Prienai</t>
  </si>
  <si>
    <t>Vytauto 40, Jieznas</t>
  </si>
  <si>
    <t>Kęstučio 77, Prienai</t>
  </si>
  <si>
    <t>Stadiono 24A, Prienai</t>
  </si>
  <si>
    <t>Mokyklos 1, Jieznas</t>
  </si>
  <si>
    <t>Stadiono 16, Prienai</t>
  </si>
  <si>
    <t>Kęstučio 5, Prienai</t>
  </si>
  <si>
    <t>Brundzos 4, Prienai</t>
  </si>
  <si>
    <t>Stadiono 18 1 L., Prienai</t>
  </si>
  <si>
    <t>Pušyno 19, Prienai</t>
  </si>
  <si>
    <t>Brundzos 10, Prienai</t>
  </si>
  <si>
    <t>Stadiono 20 2 L., Prienai</t>
  </si>
  <si>
    <t>Brundzos 7, Prienai</t>
  </si>
  <si>
    <t>Janonio 5, Prienai</t>
  </si>
  <si>
    <t>Stadiono 10 3 L., Prienai</t>
  </si>
  <si>
    <t>Basanavičiaus 20a, Prienai</t>
  </si>
  <si>
    <t>Stadiono 10 1 L., Prienai</t>
  </si>
  <si>
    <t>Vytauto 14, Prienai</t>
  </si>
  <si>
    <t>Vytauto 27 1 L. Prienai</t>
  </si>
  <si>
    <t>Stadiono 12, Prienai</t>
  </si>
  <si>
    <t>Statybininkų 4, Prienai</t>
  </si>
  <si>
    <t>Vytauto 32, Prienai</t>
  </si>
  <si>
    <t>Basanavičiaus 26, Prienai</t>
  </si>
  <si>
    <t>Vytauto 55, Prienai</t>
  </si>
  <si>
    <t>Basanavičiaus 15, Prienai</t>
  </si>
  <si>
    <t>Janonio 3, Prienai</t>
  </si>
  <si>
    <t>Laisvės a., Prienai</t>
  </si>
  <si>
    <t>Stiklo 10, Radviliškis</t>
  </si>
  <si>
    <t>Laisvės alėja 36, Radviliškis</t>
  </si>
  <si>
    <t>Naujoji 2, Radviliškis</t>
  </si>
  <si>
    <t>Vasario 16-osios 15, Radviliškis</t>
  </si>
  <si>
    <t>Gedimino 17, Radviliškis</t>
  </si>
  <si>
    <t>Kudirkos 10, Radviliškis</t>
  </si>
  <si>
    <t>Kudirkos 4a,Radviliškis</t>
  </si>
  <si>
    <t>Vaižganto 60, Radviliškis</t>
  </si>
  <si>
    <t>Jaunystės 37, Radviliškis</t>
  </si>
  <si>
    <t>Naujoji 10, Radviliškis</t>
  </si>
  <si>
    <t>Gedimino 43, Radviliškis</t>
  </si>
  <si>
    <t>Radvilų 23, Radviliškis</t>
  </si>
  <si>
    <t>Kudirkos 19, Radviliškis</t>
  </si>
  <si>
    <t>Jaunystės 6, Radviliškis</t>
  </si>
  <si>
    <t>Kęstučio 3a, Radviliškis</t>
  </si>
  <si>
    <t>Dariaus ir Girėno 38, Radviliškis</t>
  </si>
  <si>
    <t>Algirdo 25, Raseiniai</t>
  </si>
  <si>
    <t>Algirdo 27, Raseiniai</t>
  </si>
  <si>
    <t>Algirdo 29, Raseiniai</t>
  </si>
  <si>
    <t>Rytų 2, Raseiniai</t>
  </si>
  <si>
    <t>Rytų 4, Raseiniai</t>
  </si>
  <si>
    <t>Vaižganto 20B, Raseiniai</t>
  </si>
  <si>
    <t>Vaižganto 22-I, Raseiniai</t>
  </si>
  <si>
    <t>Vytauto Didžiojo 41, Raseiniai</t>
  </si>
  <si>
    <t>V.Grybo 4, Raseiniai</t>
  </si>
  <si>
    <t>Dubysos 1, Raseiniai</t>
  </si>
  <si>
    <t>Pieninės 5, Raseiniai</t>
  </si>
  <si>
    <t>Pieninės 7, Raseiniai</t>
  </si>
  <si>
    <t>Pieninės 7A, Raseiniai</t>
  </si>
  <si>
    <t>Jaunimo 15A, Raseiniai</t>
  </si>
  <si>
    <t>Vaižganto 25, Raseiniai</t>
  </si>
  <si>
    <t>Vaižganto 5A, Raseiniai</t>
  </si>
  <si>
    <t>Jaunimo 17A, Raseiniai</t>
  </si>
  <si>
    <t>Stonų 3, Raseiniai</t>
  </si>
  <si>
    <t>Dariaus ir Girėno 26, Raseiniai</t>
  </si>
  <si>
    <t>iki 1960</t>
  </si>
  <si>
    <t>Vaižganto 1, Raseiniai</t>
  </si>
  <si>
    <t>Vytauto Didžiojo 23, Raseiniai</t>
  </si>
  <si>
    <t>Dubysos 3 ,Raseiniai</t>
  </si>
  <si>
    <t>Jaunimo 12, Raseiniai</t>
  </si>
  <si>
    <t>Kilimų 6, Lentvaris</t>
  </si>
  <si>
    <t xml:space="preserve"> -</t>
  </si>
  <si>
    <t>Ežero 7, Lentvaris</t>
  </si>
  <si>
    <t>Birutės 45, Trakai</t>
  </si>
  <si>
    <t>Vienuolyno 11A, Trakai</t>
  </si>
  <si>
    <t>Trakų 12, Trakai</t>
  </si>
  <si>
    <t>Mindaugo 4, Trakai</t>
  </si>
  <si>
    <t>Klevų al. 38/7, Lentvaris</t>
  </si>
  <si>
    <t>Ežero 3, Lentvaris</t>
  </si>
  <si>
    <t>Bažnyčios 24, Lentvaris</t>
  </si>
  <si>
    <t>Pakalnės 31/33, Lentvaris</t>
  </si>
  <si>
    <t>Geležinkelio 28, Lentvaris</t>
  </si>
  <si>
    <t>Klevų al. 28, Lentvaris</t>
  </si>
  <si>
    <t>Ežero 8, Lentvaris</t>
  </si>
  <si>
    <t>Ežero 4, Lentvaris</t>
  </si>
  <si>
    <t>Lauko 12A, Lentvaris</t>
  </si>
  <si>
    <t>Bažnyčios 21, Lentvaris</t>
  </si>
  <si>
    <t>Bažnyčios 11, Lentvaris</t>
  </si>
  <si>
    <t>Lauko 10, Lerntvaris</t>
  </si>
  <si>
    <t>Lauko 8, Lentvaris</t>
  </si>
  <si>
    <t>Vytauto 10, Lentvaris</t>
  </si>
  <si>
    <t>Klevų al. 30, Lentvaris</t>
  </si>
  <si>
    <t>Tujų 1, Lentvaris</t>
  </si>
  <si>
    <t>Geležinkelio 26, Lentvaris</t>
  </si>
  <si>
    <t>Geležinkelio 32, Lentvaris</t>
  </si>
  <si>
    <t>Lauko 12, Lentvaris</t>
  </si>
  <si>
    <t>Konduktorių 6a, Lentvaris</t>
  </si>
  <si>
    <t>N. Sodybos 27, Lentvaris</t>
  </si>
  <si>
    <t>Pakalnės 27, Lentvaris</t>
  </si>
  <si>
    <t>N.Sodybos 38, Lentvaris</t>
  </si>
  <si>
    <t>Bažnyčios 23, Lentvaris</t>
  </si>
  <si>
    <t>Užpalių g. 80, Utena</t>
  </si>
  <si>
    <t>Aukštakalnio g. 68 ,Utena</t>
  </si>
  <si>
    <t>Taikos g. 51 ,Utena</t>
  </si>
  <si>
    <t>Sėlių g. 65, Utena</t>
  </si>
  <si>
    <t>Krašuonos g. 15, Utena</t>
  </si>
  <si>
    <t>Taikos g. 55, Utena</t>
  </si>
  <si>
    <t>Taikos g. 11, Utena</t>
  </si>
  <si>
    <t>Kampo g. 3, Utena</t>
  </si>
  <si>
    <t>Užpalių g. 82, Utena</t>
  </si>
  <si>
    <t>Aušros g. 69 I korp., Utena</t>
  </si>
  <si>
    <t>Aukštakalnio g. 70,Utena</t>
  </si>
  <si>
    <t>Vaižganto g. 16, Utena</t>
  </si>
  <si>
    <t>Aušros g. 56, Utena</t>
  </si>
  <si>
    <t>Aušros g. 2, Utena</t>
  </si>
  <si>
    <t>Basanavičiaus g. 96, Utena</t>
  </si>
  <si>
    <t>Taikos g. 7, Utena</t>
  </si>
  <si>
    <t>Vaižganto g. 34a, Utena</t>
  </si>
  <si>
    <t>Taikos g. 9, Utena</t>
  </si>
  <si>
    <t>Taikos g. 73, Utena</t>
  </si>
  <si>
    <t>Taikos g. 21, Utena</t>
  </si>
  <si>
    <t>Bažnyčios g. 4, Utena</t>
  </si>
  <si>
    <t>Aušros g. 75, Utena</t>
  </si>
  <si>
    <t>Vaižganto g. 18, Utena</t>
  </si>
  <si>
    <t>Taikos g. 17, Utena</t>
  </si>
  <si>
    <t>Taikos g. 71, Utena</t>
  </si>
  <si>
    <t>Aukštakalnio g. 14, Utena</t>
  </si>
  <si>
    <t xml:space="preserve">Taikos g. 31, Utena </t>
  </si>
  <si>
    <t>Vaižganto g. 34 b, Utena</t>
  </si>
  <si>
    <t>Taikos g. 67, Utena</t>
  </si>
  <si>
    <t>Aušros g. 87, Utena</t>
  </si>
  <si>
    <t>Aukštakalnio g. 66, Utena</t>
  </si>
  <si>
    <t>Kęstučio g. 6, Utena</t>
  </si>
  <si>
    <t>Aušros g. 82, Utena</t>
  </si>
  <si>
    <t>Ežero g. 5, Utena</t>
  </si>
  <si>
    <t>Kęstučio g. 4, Utena</t>
  </si>
  <si>
    <t>Aušros g. 28, Utena</t>
  </si>
  <si>
    <t>Basanavičiaus g. 108, Utena</t>
  </si>
  <si>
    <t>Maironio g. 2, Utena</t>
  </si>
  <si>
    <t>Utenio a. 5, Utena</t>
  </si>
  <si>
    <t>Vaižganto g. 36, Utena</t>
  </si>
  <si>
    <t>Sviliškių g. 4,6, Vilnius</t>
  </si>
  <si>
    <t>Fizikų g. 6, Vilnius</t>
  </si>
  <si>
    <t>Perkūnkiemio g. 9, Vilnius</t>
  </si>
  <si>
    <t>Pajautos g. 13, Vilnius</t>
  </si>
  <si>
    <t>Pavilnionių g. 41, Vilnius</t>
  </si>
  <si>
    <t>Žirmūnų g. 3, Vilnius</t>
  </si>
  <si>
    <t>J. Kubiliaus g. 4, Vilnius</t>
  </si>
  <si>
    <t>J.Franko g. 4, Vilnius</t>
  </si>
  <si>
    <t>Bajorų kelias 3, Vilnius</t>
  </si>
  <si>
    <t>Perkūnkiemio g. 45, Vilnius</t>
  </si>
  <si>
    <t>Karaliaučiaus g. 16C, Vilnius</t>
  </si>
  <si>
    <t>P.Smuglevičiaus g. 6, Vilnius</t>
  </si>
  <si>
    <t>M.Marcinkevičiaus g. 29, Vilnius</t>
  </si>
  <si>
    <t>Bitininkų g. 4C, Vilnius</t>
  </si>
  <si>
    <t>Papilėnų g. 16, Vilnius</t>
  </si>
  <si>
    <t>M.K.Čiurlionio g. 70/16, Vilnius</t>
  </si>
  <si>
    <t>J.Basanavičiaus g. 25A, Vilnius</t>
  </si>
  <si>
    <t>Karaliaučiaus g. 16a, Vilnius</t>
  </si>
  <si>
    <t>Ūmėdžių g. 80, 82, Vilnius</t>
  </si>
  <si>
    <t>Laisvės pr. 85, Vilnius</t>
  </si>
  <si>
    <t>Filaretų g. 18, 20, Vilnius</t>
  </si>
  <si>
    <t>Linksmoji g. 77, Vilnius</t>
  </si>
  <si>
    <t>Musninkų g. 20, Vilnius</t>
  </si>
  <si>
    <t>Šeškinės g. 63, Vilnius</t>
  </si>
  <si>
    <t>Naugarduko g. 50A, Vilnius</t>
  </si>
  <si>
    <t>Rygos g. 34, 36, 38, Vilnius</t>
  </si>
  <si>
    <t>Ukmergės g. 228, Vilnius</t>
  </si>
  <si>
    <t>Taikos g. 126, 124, Vilnius</t>
  </si>
  <si>
    <t>Gelvonų g. 3, Vilnius</t>
  </si>
  <si>
    <t>S.Stanevičiaus g. 8, Vilnius</t>
  </si>
  <si>
    <t>P.Vileišio g. 16, Vilnius</t>
  </si>
  <si>
    <t>Tramvajų g. 4, Vilnius</t>
  </si>
  <si>
    <t>Parko g. 18, Vilnius</t>
  </si>
  <si>
    <t>Sėlių g. 43, Vilnius</t>
  </si>
  <si>
    <t>Rinktinės g. 36, Vilnius</t>
  </si>
  <si>
    <t>Popieriaus g. 82, Vilnius</t>
  </si>
  <si>
    <t>J.Tiškevičiaus g. 6, Vilnius</t>
  </si>
  <si>
    <t>V.Grybo g. 24, Vilnius</t>
  </si>
  <si>
    <t>Tilto g. 10,12, Vilnius</t>
  </si>
  <si>
    <t>P.Vileišio g. 11B, Vilnius</t>
  </si>
  <si>
    <t>Statybos metai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</si>
</sst>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.0%"/>
    <numFmt numFmtId="177" formatCode="0.000000"/>
    <numFmt numFmtId="178" formatCode="0.00;\-0.00;\-"/>
  </numFmts>
  <fonts count="5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vertAlign val="superscript"/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7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1" fillId="30" borderId="10" xfId="0" applyFont="1" applyFill="1" applyBorder="1" applyAlignment="1">
      <alignment horizontal="left"/>
    </xf>
    <xf numFmtId="0" fontId="1" fillId="30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9" borderId="10" xfId="0" applyFont="1" applyFill="1" applyBorder="1" applyAlignment="1">
      <alignment horizontal="left"/>
    </xf>
    <xf numFmtId="1" fontId="1" fillId="37" borderId="10" xfId="0" applyNumberFormat="1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1" fontId="1" fillId="37" borderId="10" xfId="0" applyNumberFormat="1" applyFont="1" applyFill="1" applyBorder="1" applyAlignment="1">
      <alignment horizontal="center"/>
    </xf>
    <xf numFmtId="1" fontId="1" fillId="30" borderId="10" xfId="0" applyNumberFormat="1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1" fontId="1" fillId="30" borderId="10" xfId="0" applyNumberFormat="1" applyFont="1" applyFill="1" applyBorder="1" applyAlignment="1">
      <alignment horizontal="left"/>
    </xf>
    <xf numFmtId="0" fontId="1" fillId="39" borderId="10" xfId="0" applyFont="1" applyFill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33" borderId="13" xfId="0" applyFont="1" applyFill="1" applyBorder="1" applyAlignment="1">
      <alignment horizontal="left"/>
    </xf>
    <xf numFmtId="0" fontId="1" fillId="37" borderId="13" xfId="0" applyFont="1" applyFill="1" applyBorder="1" applyAlignment="1">
      <alignment horizontal="left"/>
    </xf>
    <xf numFmtId="0" fontId="1" fillId="42" borderId="13" xfId="0" applyFont="1" applyFill="1" applyBorder="1" applyAlignment="1">
      <alignment horizontal="left"/>
    </xf>
    <xf numFmtId="0" fontId="1" fillId="41" borderId="13" xfId="0" applyFont="1" applyFill="1" applyBorder="1" applyAlignment="1">
      <alignment horizontal="left"/>
    </xf>
    <xf numFmtId="0" fontId="1" fillId="40" borderId="13" xfId="0" applyFont="1" applyFill="1" applyBorder="1" applyAlignment="1">
      <alignment horizontal="left"/>
    </xf>
    <xf numFmtId="0" fontId="1" fillId="43" borderId="13" xfId="0" applyFont="1" applyFill="1" applyBorder="1" applyAlignment="1">
      <alignment horizontal="left"/>
    </xf>
    <xf numFmtId="0" fontId="1" fillId="44" borderId="14" xfId="0" applyFont="1" applyFill="1" applyBorder="1" applyAlignment="1">
      <alignment horizontal="left"/>
    </xf>
    <xf numFmtId="0" fontId="1" fillId="41" borderId="14" xfId="0" applyFont="1" applyFill="1" applyBorder="1" applyAlignment="1">
      <alignment horizontal="left"/>
    </xf>
    <xf numFmtId="0" fontId="1" fillId="44" borderId="15" xfId="0" applyFont="1" applyFill="1" applyBorder="1" applyAlignment="1">
      <alignment horizontal="left"/>
    </xf>
    <xf numFmtId="0" fontId="1" fillId="45" borderId="14" xfId="0" applyFont="1" applyFill="1" applyBorder="1" applyAlignment="1">
      <alignment horizontal="left"/>
    </xf>
    <xf numFmtId="0" fontId="1" fillId="44" borderId="16" xfId="0" applyFont="1" applyFill="1" applyBorder="1" applyAlignment="1">
      <alignment horizontal="left"/>
    </xf>
    <xf numFmtId="0" fontId="1" fillId="45" borderId="10" xfId="0" applyFont="1" applyFill="1" applyBorder="1" applyAlignment="1">
      <alignment horizontal="left"/>
    </xf>
    <xf numFmtId="0" fontId="1" fillId="46" borderId="14" xfId="0" applyFont="1" applyFill="1" applyBorder="1" applyAlignment="1">
      <alignment horizontal="left"/>
    </xf>
    <xf numFmtId="0" fontId="1" fillId="47" borderId="10" xfId="0" applyFont="1" applyFill="1" applyBorder="1" applyAlignment="1">
      <alignment horizontal="left"/>
    </xf>
    <xf numFmtId="0" fontId="1" fillId="48" borderId="10" xfId="0" applyFont="1" applyFill="1" applyBorder="1" applyAlignment="1">
      <alignment horizontal="left"/>
    </xf>
    <xf numFmtId="2" fontId="1" fillId="44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44" borderId="15" xfId="0" applyNumberFormat="1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2" fontId="1" fillId="45" borderId="10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/>
    </xf>
    <xf numFmtId="2" fontId="1" fillId="47" borderId="10" xfId="0" applyNumberFormat="1" applyFont="1" applyFill="1" applyBorder="1" applyAlignment="1">
      <alignment horizontal="center" vertical="center"/>
    </xf>
    <xf numFmtId="0" fontId="1" fillId="49" borderId="15" xfId="0" applyFont="1" applyFill="1" applyBorder="1" applyAlignment="1">
      <alignment horizontal="left"/>
    </xf>
    <xf numFmtId="0" fontId="1" fillId="49" borderId="14" xfId="0" applyFont="1" applyFill="1" applyBorder="1" applyAlignment="1">
      <alignment horizontal="left"/>
    </xf>
    <xf numFmtId="0" fontId="1" fillId="50" borderId="14" xfId="0" applyFont="1" applyFill="1" applyBorder="1" applyAlignment="1">
      <alignment horizontal="left"/>
    </xf>
    <xf numFmtId="0" fontId="1" fillId="37" borderId="10" xfId="0" applyFont="1" applyFill="1" applyBorder="1" applyAlignment="1">
      <alignment/>
    </xf>
    <xf numFmtId="0" fontId="1" fillId="30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1" fillId="30" borderId="13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0" borderId="10" xfId="0" applyFont="1" applyFill="1" applyBorder="1" applyAlignment="1">
      <alignment/>
    </xf>
    <xf numFmtId="0" fontId="1" fillId="30" borderId="13" xfId="0" applyFont="1" applyFill="1" applyBorder="1" applyAlignment="1">
      <alignment/>
    </xf>
    <xf numFmtId="0" fontId="1" fillId="37" borderId="18" xfId="0" applyFont="1" applyFill="1" applyBorder="1" applyAlignment="1">
      <alignment/>
    </xf>
    <xf numFmtId="0" fontId="1" fillId="38" borderId="13" xfId="0" applyFont="1" applyFill="1" applyBorder="1" applyAlignment="1">
      <alignment horizontal="left"/>
    </xf>
    <xf numFmtId="0" fontId="1" fillId="41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37" borderId="17" xfId="0" applyFont="1" applyFill="1" applyBorder="1" applyAlignment="1">
      <alignment/>
    </xf>
    <xf numFmtId="2" fontId="1" fillId="37" borderId="17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0" fontId="1" fillId="38" borderId="19" xfId="0" applyFont="1" applyFill="1" applyBorder="1" applyAlignment="1">
      <alignment/>
    </xf>
    <xf numFmtId="0" fontId="1" fillId="37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2" fontId="1" fillId="37" borderId="10" xfId="0" applyNumberFormat="1" applyFont="1" applyFill="1" applyBorder="1" applyAlignment="1">
      <alignment horizontal="left" vertical="top"/>
    </xf>
    <xf numFmtId="2" fontId="1" fillId="30" borderId="10" xfId="0" applyNumberFormat="1" applyFont="1" applyFill="1" applyBorder="1" applyAlignment="1">
      <alignment horizontal="left" vertical="top"/>
    </xf>
    <xf numFmtId="2" fontId="32" fillId="37" borderId="10" xfId="40" applyNumberFormat="1" applyFont="1" applyFill="1" applyBorder="1" applyAlignment="1">
      <alignment horizontal="left" vertical="top"/>
    </xf>
    <xf numFmtId="2" fontId="32" fillId="38" borderId="10" xfId="40" applyNumberFormat="1" applyFont="1" applyFill="1" applyBorder="1" applyAlignment="1">
      <alignment horizontal="left" vertical="top"/>
    </xf>
    <xf numFmtId="2" fontId="32" fillId="37" borderId="17" xfId="40" applyNumberFormat="1" applyFont="1" applyFill="1" applyBorder="1" applyAlignment="1">
      <alignment horizontal="left" vertical="top"/>
    </xf>
    <xf numFmtId="2" fontId="5" fillId="37" borderId="10" xfId="0" applyNumberFormat="1" applyFont="1" applyFill="1" applyBorder="1" applyAlignment="1">
      <alignment vertical="top" wrapText="1"/>
    </xf>
    <xf numFmtId="1" fontId="1" fillId="37" borderId="13" xfId="0" applyNumberFormat="1" applyFont="1" applyFill="1" applyBorder="1" applyAlignment="1">
      <alignment horizontal="left"/>
    </xf>
    <xf numFmtId="1" fontId="1" fillId="37" borderId="10" xfId="0" applyNumberFormat="1" applyFont="1" applyFill="1" applyBorder="1" applyAlignment="1">
      <alignment horizontal="left"/>
    </xf>
    <xf numFmtId="2" fontId="5" fillId="30" borderId="10" xfId="0" applyNumberFormat="1" applyFont="1" applyFill="1" applyBorder="1" applyAlignment="1">
      <alignment vertical="top" wrapText="1"/>
    </xf>
    <xf numFmtId="2" fontId="5" fillId="38" borderId="10" xfId="0" applyNumberFormat="1" applyFont="1" applyFill="1" applyBorder="1" applyAlignment="1">
      <alignment vertical="top" wrapText="1"/>
    </xf>
    <xf numFmtId="0" fontId="1" fillId="34" borderId="20" xfId="0" applyFont="1" applyFill="1" applyBorder="1" applyAlignment="1">
      <alignment/>
    </xf>
    <xf numFmtId="1" fontId="1" fillId="39" borderId="17" xfId="0" applyNumberFormat="1" applyFont="1" applyFill="1" applyBorder="1" applyAlignment="1">
      <alignment horizontal="left"/>
    </xf>
    <xf numFmtId="0" fontId="0" fillId="30" borderId="10" xfId="0" applyFont="1" applyFill="1" applyBorder="1" applyAlignment="1">
      <alignment horizontal="left"/>
    </xf>
    <xf numFmtId="0" fontId="0" fillId="41" borderId="13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51" borderId="10" xfId="0" applyFont="1" applyFill="1" applyBorder="1" applyAlignment="1">
      <alignment/>
    </xf>
    <xf numFmtId="2" fontId="1" fillId="33" borderId="13" xfId="0" applyNumberFormat="1" applyFont="1" applyFill="1" applyBorder="1" applyAlignment="1">
      <alignment horizontal="center" vertical="center"/>
    </xf>
    <xf numFmtId="2" fontId="1" fillId="37" borderId="13" xfId="0" applyNumberFormat="1" applyFont="1" applyFill="1" applyBorder="1" applyAlignment="1">
      <alignment horizontal="center" vertical="center"/>
    </xf>
    <xf numFmtId="1" fontId="1" fillId="37" borderId="13" xfId="0" applyNumberFormat="1" applyFont="1" applyFill="1" applyBorder="1" applyAlignment="1">
      <alignment horizontal="center" vertical="center"/>
    </xf>
    <xf numFmtId="1" fontId="1" fillId="37" borderId="10" xfId="0" applyNumberFormat="1" applyFont="1" applyFill="1" applyBorder="1" applyAlignment="1">
      <alignment horizontal="center" vertical="center"/>
    </xf>
    <xf numFmtId="2" fontId="1" fillId="40" borderId="13" xfId="0" applyNumberFormat="1" applyFont="1" applyFill="1" applyBorder="1" applyAlignment="1">
      <alignment horizontal="center" vertical="center"/>
    </xf>
    <xf numFmtId="2" fontId="1" fillId="40" borderId="1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7" fillId="37" borderId="10" xfId="55" applyNumberFormat="1" applyFill="1" applyBorder="1" applyAlignment="1">
      <alignment horizontal="center" vertical="center"/>
      <protection/>
    </xf>
    <xf numFmtId="2" fontId="12" fillId="37" borderId="10" xfId="55" applyNumberFormat="1" applyFont="1" applyFill="1" applyBorder="1" applyAlignment="1">
      <alignment horizontal="center" vertical="center" wrapText="1"/>
      <protection/>
    </xf>
    <xf numFmtId="2" fontId="7" fillId="37" borderId="10" xfId="56" applyNumberFormat="1" applyFill="1" applyBorder="1" applyAlignment="1">
      <alignment horizontal="center" vertical="center"/>
      <protection/>
    </xf>
    <xf numFmtId="2" fontId="8" fillId="37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1" fontId="9" fillId="37" borderId="10" xfId="0" applyNumberFormat="1" applyFont="1" applyFill="1" applyBorder="1" applyAlignment="1">
      <alignment horizontal="center" vertical="center"/>
    </xf>
    <xf numFmtId="2" fontId="1" fillId="37" borderId="17" xfId="0" applyNumberFormat="1" applyFont="1" applyFill="1" applyBorder="1" applyAlignment="1">
      <alignment horizontal="center" vertical="center"/>
    </xf>
    <xf numFmtId="1" fontId="1" fillId="37" borderId="17" xfId="0" applyNumberFormat="1" applyFont="1" applyFill="1" applyBorder="1" applyAlignment="1">
      <alignment horizontal="center" vertical="center"/>
    </xf>
    <xf numFmtId="2" fontId="1" fillId="37" borderId="21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/>
    </xf>
    <xf numFmtId="1" fontId="1" fillId="37" borderId="10" xfId="0" applyNumberFormat="1" applyFont="1" applyFill="1" applyBorder="1" applyAlignment="1">
      <alignment horizontal="center" vertical="center"/>
    </xf>
    <xf numFmtId="2" fontId="1" fillId="37" borderId="17" xfId="0" applyNumberFormat="1" applyFont="1" applyFill="1" applyBorder="1" applyAlignment="1">
      <alignment horizontal="center" vertical="center"/>
    </xf>
    <xf numFmtId="1" fontId="1" fillId="37" borderId="17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2" fontId="32" fillId="37" borderId="10" xfId="40" applyNumberFormat="1" applyFont="1" applyFill="1" applyBorder="1" applyAlignment="1">
      <alignment horizontal="center" vertical="center"/>
    </xf>
    <xf numFmtId="2" fontId="32" fillId="37" borderId="17" xfId="4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2" fontId="1" fillId="51" borderId="10" xfId="0" applyNumberFormat="1" applyFont="1" applyFill="1" applyBorder="1" applyAlignment="1">
      <alignment horizontal="center" vertical="center"/>
    </xf>
    <xf numFmtId="2" fontId="1" fillId="51" borderId="10" xfId="0" applyNumberFormat="1" applyFont="1" applyFill="1" applyBorder="1" applyAlignment="1">
      <alignment horizontal="center" vertical="center"/>
    </xf>
    <xf numFmtId="2" fontId="1" fillId="44" borderId="14" xfId="0" applyNumberFormat="1" applyFont="1" applyFill="1" applyBorder="1" applyAlignment="1">
      <alignment horizontal="center" vertical="center"/>
    </xf>
    <xf numFmtId="2" fontId="1" fillId="44" borderId="16" xfId="0" applyNumberFormat="1" applyFont="1" applyFill="1" applyBorder="1" applyAlignment="1">
      <alignment horizontal="center" vertical="center"/>
    </xf>
    <xf numFmtId="2" fontId="0" fillId="37" borderId="10" xfId="0" applyNumberFormat="1" applyFill="1" applyBorder="1" applyAlignment="1">
      <alignment horizontal="center" vertical="center"/>
    </xf>
    <xf numFmtId="2" fontId="9" fillId="37" borderId="0" xfId="0" applyNumberFormat="1" applyFont="1" applyFill="1" applyAlignment="1">
      <alignment horizontal="center" vertical="center"/>
    </xf>
    <xf numFmtId="2" fontId="9" fillId="37" borderId="1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7" borderId="10" xfId="0" applyNumberFormat="1" applyFont="1" applyFill="1" applyBorder="1" applyAlignment="1">
      <alignment horizontal="center" vertical="center" wrapText="1"/>
    </xf>
    <xf numFmtId="2" fontId="5" fillId="37" borderId="13" xfId="0" applyNumberFormat="1" applyFont="1" applyFill="1" applyBorder="1" applyAlignment="1">
      <alignment horizontal="center" vertical="center" wrapText="1"/>
    </xf>
    <xf numFmtId="2" fontId="1" fillId="41" borderId="13" xfId="0" applyNumberFormat="1" applyFont="1" applyFill="1" applyBorder="1" applyAlignment="1">
      <alignment horizontal="center" vertical="center"/>
    </xf>
    <xf numFmtId="2" fontId="1" fillId="30" borderId="13" xfId="0" applyNumberFormat="1" applyFont="1" applyFill="1" applyBorder="1" applyAlignment="1">
      <alignment horizontal="center" vertical="center"/>
    </xf>
    <xf numFmtId="2" fontId="1" fillId="30" borderId="10" xfId="0" applyNumberFormat="1" applyFont="1" applyFill="1" applyBorder="1" applyAlignment="1">
      <alignment horizontal="center" vertical="center"/>
    </xf>
    <xf numFmtId="2" fontId="1" fillId="41" borderId="14" xfId="0" applyNumberFormat="1" applyFont="1" applyFill="1" applyBorder="1" applyAlignment="1">
      <alignment horizontal="center" vertical="center"/>
    </xf>
    <xf numFmtId="2" fontId="5" fillId="30" borderId="10" xfId="0" applyNumberFormat="1" applyFont="1" applyFill="1" applyBorder="1" applyAlignment="1">
      <alignment horizontal="center" vertical="center"/>
    </xf>
    <xf numFmtId="2" fontId="1" fillId="46" borderId="14" xfId="0" applyNumberFormat="1" applyFont="1" applyFill="1" applyBorder="1" applyAlignment="1">
      <alignment horizontal="center" vertical="center"/>
    </xf>
    <xf numFmtId="2" fontId="1" fillId="48" borderId="10" xfId="0" applyNumberFormat="1" applyFont="1" applyFill="1" applyBorder="1" applyAlignment="1">
      <alignment horizontal="center" vertical="center"/>
    </xf>
    <xf numFmtId="2" fontId="1" fillId="50" borderId="14" xfId="0" applyNumberFormat="1" applyFont="1" applyFill="1" applyBorder="1" applyAlignment="1">
      <alignment horizontal="center" vertical="center"/>
    </xf>
    <xf numFmtId="2" fontId="5" fillId="30" borderId="10" xfId="55" applyNumberFormat="1" applyFont="1" applyFill="1" applyBorder="1" applyAlignment="1">
      <alignment horizontal="center" vertical="center"/>
      <protection/>
    </xf>
    <xf numFmtId="2" fontId="1" fillId="30" borderId="13" xfId="0" applyNumberFormat="1" applyFont="1" applyFill="1" applyBorder="1" applyAlignment="1">
      <alignment horizontal="center" vertical="center"/>
    </xf>
    <xf numFmtId="2" fontId="1" fillId="30" borderId="10" xfId="0" applyNumberFormat="1" applyFont="1" applyFill="1" applyBorder="1" applyAlignment="1">
      <alignment horizontal="center" vertical="center"/>
    </xf>
    <xf numFmtId="2" fontId="8" fillId="30" borderId="13" xfId="0" applyNumberFormat="1" applyFont="1" applyFill="1" applyBorder="1" applyAlignment="1">
      <alignment horizontal="center" vertical="center"/>
    </xf>
    <xf numFmtId="2" fontId="8" fillId="30" borderId="10" xfId="0" applyNumberFormat="1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vertical="center"/>
    </xf>
    <xf numFmtId="2" fontId="1" fillId="36" borderId="17" xfId="0" applyNumberFormat="1" applyFont="1" applyFill="1" applyBorder="1" applyAlignment="1">
      <alignment horizontal="center" vertical="center"/>
    </xf>
    <xf numFmtId="2" fontId="5" fillId="30" borderId="10" xfId="0" applyNumberFormat="1" applyFont="1" applyFill="1" applyBorder="1" applyAlignment="1">
      <alignment horizontal="center" vertical="center" wrapText="1"/>
    </xf>
    <xf numFmtId="2" fontId="1" fillId="36" borderId="10" xfId="42" applyNumberFormat="1" applyFont="1" applyFill="1" applyBorder="1" applyAlignment="1">
      <alignment horizontal="center" vertical="center"/>
    </xf>
    <xf numFmtId="2" fontId="1" fillId="41" borderId="10" xfId="0" applyNumberFormat="1" applyFont="1" applyFill="1" applyBorder="1" applyAlignment="1">
      <alignment horizontal="center" vertical="center"/>
    </xf>
    <xf numFmtId="2" fontId="1" fillId="30" borderId="18" xfId="0" applyNumberFormat="1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2" fontId="1" fillId="43" borderId="13" xfId="0" applyNumberFormat="1" applyFont="1" applyFill="1" applyBorder="1" applyAlignment="1">
      <alignment horizontal="center" vertical="center"/>
    </xf>
    <xf numFmtId="2" fontId="1" fillId="38" borderId="13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7" fillId="38" borderId="10" xfId="55" applyNumberFormat="1" applyFont="1" applyFill="1" applyBorder="1" applyAlignment="1">
      <alignment horizontal="center" vertical="center"/>
      <protection/>
    </xf>
    <xf numFmtId="2" fontId="12" fillId="38" borderId="10" xfId="55" applyNumberFormat="1" applyFont="1" applyFill="1" applyBorder="1" applyAlignment="1">
      <alignment horizontal="center" vertical="center" wrapText="1"/>
      <protection/>
    </xf>
    <xf numFmtId="2" fontId="7" fillId="38" borderId="10" xfId="56" applyNumberFormat="1" applyFont="1" applyFill="1" applyBorder="1" applyAlignment="1">
      <alignment horizontal="center" vertical="center"/>
      <protection/>
    </xf>
    <xf numFmtId="2" fontId="32" fillId="38" borderId="10" xfId="40" applyNumberFormat="1" applyFont="1" applyFill="1" applyBorder="1" applyAlignment="1">
      <alignment horizontal="center" vertical="center"/>
    </xf>
    <xf numFmtId="2" fontId="5" fillId="38" borderId="10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2" fontId="1" fillId="34" borderId="20" xfId="0" applyNumberFormat="1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2" fontId="1" fillId="42" borderId="13" xfId="0" applyNumberFormat="1" applyFont="1" applyFill="1" applyBorder="1" applyAlignment="1">
      <alignment horizontal="center" vertical="center"/>
    </xf>
    <xf numFmtId="2" fontId="1" fillId="39" borderId="13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" fontId="1" fillId="39" borderId="10" xfId="0" applyNumberFormat="1" applyFont="1" applyFill="1" applyBorder="1" applyAlignment="1">
      <alignment horizontal="center" vertical="center"/>
    </xf>
    <xf numFmtId="2" fontId="1" fillId="49" borderId="15" xfId="0" applyNumberFormat="1" applyFont="1" applyFill="1" applyBorder="1" applyAlignment="1">
      <alignment horizontal="center" vertical="center"/>
    </xf>
    <xf numFmtId="2" fontId="1" fillId="49" borderId="14" xfId="0" applyNumberFormat="1" applyFont="1" applyFill="1" applyBorder="1" applyAlignment="1">
      <alignment horizontal="center" vertical="center"/>
    </xf>
    <xf numFmtId="2" fontId="8" fillId="39" borderId="10" xfId="0" applyNumberFormat="1" applyFont="1" applyFill="1" applyBorder="1" applyAlignment="1">
      <alignment horizontal="center" vertical="center"/>
    </xf>
    <xf numFmtId="2" fontId="0" fillId="39" borderId="10" xfId="0" applyNumberFormat="1" applyFill="1" applyBorder="1" applyAlignment="1">
      <alignment horizontal="center" vertical="center"/>
    </xf>
    <xf numFmtId="2" fontId="9" fillId="39" borderId="10" xfId="0" applyNumberFormat="1" applyFont="1" applyFill="1" applyBorder="1" applyAlignment="1">
      <alignment horizontal="center" vertical="center"/>
    </xf>
    <xf numFmtId="2" fontId="1" fillId="39" borderId="17" xfId="0" applyNumberFormat="1" applyFont="1" applyFill="1" applyBorder="1" applyAlignment="1">
      <alignment horizontal="center" vertical="center"/>
    </xf>
    <xf numFmtId="2" fontId="1" fillId="39" borderId="10" xfId="0" applyNumberFormat="1" applyFont="1" applyFill="1" applyBorder="1" applyAlignment="1">
      <alignment horizontal="center" vertical="center"/>
    </xf>
    <xf numFmtId="2" fontId="32" fillId="39" borderId="10" xfId="4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 wrapText="1"/>
    </xf>
    <xf numFmtId="2" fontId="1" fillId="39" borderId="10" xfId="42" applyNumberFormat="1" applyFont="1" applyFill="1" applyBorder="1" applyAlignment="1">
      <alignment horizontal="center" vertical="center"/>
    </xf>
    <xf numFmtId="2" fontId="1" fillId="39" borderId="11" xfId="0" applyNumberFormat="1" applyFont="1" applyFill="1" applyBorder="1" applyAlignment="1">
      <alignment horizontal="center" vertical="center"/>
    </xf>
    <xf numFmtId="2" fontId="1" fillId="39" borderId="20" xfId="0" applyNumberFormat="1" applyFont="1" applyFill="1" applyBorder="1" applyAlignment="1">
      <alignment horizontal="center" vertical="center"/>
    </xf>
    <xf numFmtId="2" fontId="1" fillId="42" borderId="10" xfId="0" applyNumberFormat="1" applyFont="1" applyFill="1" applyBorder="1" applyAlignment="1">
      <alignment horizontal="center" vertical="center"/>
    </xf>
    <xf numFmtId="2" fontId="5" fillId="30" borderId="10" xfId="55" applyNumberFormat="1" applyFont="1" applyFill="1" applyBorder="1" applyAlignment="1">
      <alignment horizontal="center" vertical="center" wrapText="1"/>
      <protection/>
    </xf>
    <xf numFmtId="2" fontId="12" fillId="30" borderId="10" xfId="55" applyNumberFormat="1" applyFont="1" applyFill="1" applyBorder="1" applyAlignment="1">
      <alignment horizontal="center" vertical="center" wrapText="1"/>
      <protection/>
    </xf>
    <xf numFmtId="2" fontId="5" fillId="30" borderId="10" xfId="56" applyNumberFormat="1" applyFont="1" applyFill="1" applyBorder="1" applyAlignment="1">
      <alignment horizontal="center" vertical="center"/>
      <protection/>
    </xf>
    <xf numFmtId="2" fontId="7" fillId="30" borderId="10" xfId="56" applyNumberFormat="1" applyFill="1" applyBorder="1" applyAlignment="1">
      <alignment horizontal="center" vertical="center"/>
      <protection/>
    </xf>
    <xf numFmtId="2" fontId="7" fillId="30" borderId="10" xfId="55" applyNumberFormat="1" applyFill="1" applyBorder="1" applyAlignment="1">
      <alignment horizontal="center" vertical="center"/>
      <protection/>
    </xf>
    <xf numFmtId="2" fontId="0" fillId="30" borderId="10" xfId="55" applyNumberFormat="1" applyFont="1" applyFill="1" applyBorder="1" applyAlignment="1">
      <alignment horizontal="center" vertical="center"/>
      <protection/>
    </xf>
    <xf numFmtId="2" fontId="10" fillId="30" borderId="10" xfId="55" applyNumberFormat="1" applyFont="1" applyFill="1" applyBorder="1" applyAlignment="1">
      <alignment horizontal="center" vertical="center" wrapText="1"/>
      <protection/>
    </xf>
    <xf numFmtId="2" fontId="9" fillId="30" borderId="10" xfId="0" applyNumberFormat="1" applyFont="1" applyFill="1" applyBorder="1" applyAlignment="1">
      <alignment horizontal="center" vertical="center"/>
    </xf>
    <xf numFmtId="2" fontId="0" fillId="30" borderId="10" xfId="0" applyNumberFormat="1" applyFont="1" applyFill="1" applyBorder="1" applyAlignment="1">
      <alignment horizontal="center" vertical="center"/>
    </xf>
    <xf numFmtId="2" fontId="0" fillId="30" borderId="13" xfId="0" applyNumberFormat="1" applyFont="1" applyFill="1" applyBorder="1" applyAlignment="1">
      <alignment horizontal="center" vertical="center"/>
    </xf>
    <xf numFmtId="2" fontId="9" fillId="38" borderId="10" xfId="0" applyNumberFormat="1" applyFont="1" applyFill="1" applyBorder="1" applyAlignment="1">
      <alignment horizontal="center" vertical="center"/>
    </xf>
    <xf numFmtId="2" fontId="7" fillId="39" borderId="10" xfId="55" applyNumberFormat="1" applyFill="1" applyBorder="1" applyAlignment="1">
      <alignment horizontal="center" vertical="center"/>
      <protection/>
    </xf>
    <xf numFmtId="2" fontId="12" fillId="39" borderId="10" xfId="55" applyNumberFormat="1" applyFont="1" applyFill="1" applyBorder="1" applyAlignment="1">
      <alignment horizontal="center" vertical="center" wrapText="1"/>
      <protection/>
    </xf>
    <xf numFmtId="2" fontId="7" fillId="39" borderId="10" xfId="56" applyNumberFormat="1" applyFill="1" applyBorder="1" applyAlignment="1">
      <alignment horizontal="center" vertical="center"/>
      <protection/>
    </xf>
    <xf numFmtId="2" fontId="0" fillId="39" borderId="10" xfId="0" applyNumberFormat="1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left"/>
    </xf>
    <xf numFmtId="2" fontId="1" fillId="43" borderId="10" xfId="0" applyNumberFormat="1" applyFont="1" applyFill="1" applyBorder="1" applyAlignment="1">
      <alignment horizontal="center" vertical="center"/>
    </xf>
    <xf numFmtId="0" fontId="1" fillId="52" borderId="10" xfId="0" applyFont="1" applyFill="1" applyBorder="1" applyAlignment="1">
      <alignment horizontal="left"/>
    </xf>
    <xf numFmtId="0" fontId="1" fillId="53" borderId="10" xfId="0" applyFont="1" applyFill="1" applyBorder="1" applyAlignment="1">
      <alignment horizontal="left"/>
    </xf>
    <xf numFmtId="2" fontId="1" fillId="39" borderId="22" xfId="0" applyNumberFormat="1" applyFont="1" applyFill="1" applyBorder="1" applyAlignment="1">
      <alignment horizontal="center" vertical="center"/>
    </xf>
    <xf numFmtId="2" fontId="1" fillId="39" borderId="23" xfId="0" applyNumberFormat="1" applyFont="1" applyFill="1" applyBorder="1" applyAlignment="1">
      <alignment horizontal="center" vertical="center"/>
    </xf>
    <xf numFmtId="2" fontId="1" fillId="39" borderId="10" xfId="40" applyNumberFormat="1" applyFont="1" applyFill="1" applyBorder="1" applyAlignment="1">
      <alignment horizontal="left" vertical="top"/>
    </xf>
    <xf numFmtId="2" fontId="1" fillId="39" borderId="10" xfId="0" applyNumberFormat="1" applyFont="1" applyFill="1" applyBorder="1" applyAlignment="1">
      <alignment horizontal="left" vertical="top"/>
    </xf>
    <xf numFmtId="2" fontId="5" fillId="35" borderId="10" xfId="0" applyNumberFormat="1" applyFont="1" applyFill="1" applyBorder="1" applyAlignment="1">
      <alignment vertical="top" wrapText="1"/>
    </xf>
    <xf numFmtId="0" fontId="1" fillId="39" borderId="20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1" fontId="1" fillId="33" borderId="17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8" borderId="18" xfId="0" applyFont="1" applyFill="1" applyBorder="1" applyAlignment="1">
      <alignment/>
    </xf>
    <xf numFmtId="2" fontId="1" fillId="38" borderId="18" xfId="0" applyNumberFormat="1" applyFont="1" applyFill="1" applyBorder="1" applyAlignment="1">
      <alignment horizontal="center" vertical="center"/>
    </xf>
    <xf numFmtId="0" fontId="1" fillId="30" borderId="18" xfId="0" applyFont="1" applyFill="1" applyBorder="1" applyAlignment="1">
      <alignment/>
    </xf>
    <xf numFmtId="2" fontId="1" fillId="37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/>
    </xf>
    <xf numFmtId="0" fontId="1" fillId="37" borderId="27" xfId="0" applyFont="1" applyFill="1" applyBorder="1" applyAlignment="1">
      <alignment horizontal="left"/>
    </xf>
    <xf numFmtId="0" fontId="1" fillId="37" borderId="26" xfId="0" applyFont="1" applyFill="1" applyBorder="1" applyAlignment="1">
      <alignment horizontal="left"/>
    </xf>
    <xf numFmtId="0" fontId="1" fillId="40" borderId="26" xfId="0" applyFont="1" applyFill="1" applyBorder="1" applyAlignment="1">
      <alignment horizontal="left"/>
    </xf>
    <xf numFmtId="0" fontId="1" fillId="40" borderId="27" xfId="0" applyFont="1" applyFill="1" applyBorder="1" applyAlignment="1">
      <alignment horizontal="left"/>
    </xf>
    <xf numFmtId="1" fontId="1" fillId="33" borderId="28" xfId="0" applyNumberFormat="1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 vertical="center"/>
    </xf>
    <xf numFmtId="1" fontId="1" fillId="37" borderId="28" xfId="0" applyNumberFormat="1" applyFont="1" applyFill="1" applyBorder="1" applyAlignment="1">
      <alignment horizontal="center" vertical="center"/>
    </xf>
    <xf numFmtId="1" fontId="1" fillId="37" borderId="20" xfId="0" applyNumberFormat="1" applyFont="1" applyFill="1" applyBorder="1" applyAlignment="1">
      <alignment horizontal="center" vertical="center"/>
    </xf>
    <xf numFmtId="1" fontId="1" fillId="40" borderId="28" xfId="0" applyNumberFormat="1" applyFont="1" applyFill="1" applyBorder="1" applyAlignment="1">
      <alignment horizontal="center" vertical="center"/>
    </xf>
    <xf numFmtId="1" fontId="1" fillId="40" borderId="13" xfId="0" applyNumberFormat="1" applyFont="1" applyFill="1" applyBorder="1" applyAlignment="1">
      <alignment horizontal="center" vertical="center"/>
    </xf>
    <xf numFmtId="1" fontId="1" fillId="40" borderId="10" xfId="0" applyNumberFormat="1" applyFont="1" applyFill="1" applyBorder="1" applyAlignment="1">
      <alignment horizontal="center" vertical="center"/>
    </xf>
    <xf numFmtId="1" fontId="1" fillId="44" borderId="15" xfId="0" applyNumberFormat="1" applyFont="1" applyFill="1" applyBorder="1" applyAlignment="1">
      <alignment horizontal="center" vertical="center"/>
    </xf>
    <xf numFmtId="1" fontId="1" fillId="44" borderId="14" xfId="0" applyNumberFormat="1" applyFont="1" applyFill="1" applyBorder="1" applyAlignment="1">
      <alignment horizontal="center" vertical="center"/>
    </xf>
    <xf numFmtId="1" fontId="1" fillId="44" borderId="16" xfId="0" applyNumberFormat="1" applyFont="1" applyFill="1" applyBorder="1" applyAlignment="1">
      <alignment horizontal="center" vertical="center"/>
    </xf>
    <xf numFmtId="1" fontId="1" fillId="45" borderId="10" xfId="0" applyNumberFormat="1" applyFont="1" applyFill="1" applyBorder="1" applyAlignment="1">
      <alignment horizontal="center" vertical="center"/>
    </xf>
    <xf numFmtId="1" fontId="1" fillId="45" borderId="11" xfId="0" applyNumberFormat="1" applyFont="1" applyFill="1" applyBorder="1" applyAlignment="1">
      <alignment horizontal="center" vertical="center"/>
    </xf>
    <xf numFmtId="1" fontId="1" fillId="45" borderId="14" xfId="0" applyNumberFormat="1" applyFont="1" applyFill="1" applyBorder="1" applyAlignment="1">
      <alignment horizontal="center" vertical="center"/>
    </xf>
    <xf numFmtId="1" fontId="1" fillId="45" borderId="29" xfId="0" applyNumberFormat="1" applyFont="1" applyFill="1" applyBorder="1" applyAlignment="1">
      <alignment horizontal="center" vertical="center"/>
    </xf>
    <xf numFmtId="1" fontId="1" fillId="47" borderId="10" xfId="0" applyNumberFormat="1" applyFont="1" applyFill="1" applyBorder="1" applyAlignment="1">
      <alignment horizontal="center" vertical="center"/>
    </xf>
    <xf numFmtId="1" fontId="5" fillId="33" borderId="17" xfId="0" applyNumberFormat="1" applyFont="1" applyFill="1" applyBorder="1" applyAlignment="1">
      <alignment horizontal="center" vertical="center"/>
    </xf>
    <xf numFmtId="1" fontId="1" fillId="37" borderId="13" xfId="0" applyNumberFormat="1" applyFont="1" applyFill="1" applyBorder="1" applyAlignment="1">
      <alignment horizontal="center" vertical="center"/>
    </xf>
    <xf numFmtId="1" fontId="1" fillId="37" borderId="10" xfId="0" applyNumberFormat="1" applyFont="1" applyFill="1" applyBorder="1" applyAlignment="1">
      <alignment horizontal="center"/>
    </xf>
    <xf numFmtId="1" fontId="32" fillId="37" borderId="10" xfId="40" applyNumberFormat="1" applyFont="1" applyFill="1" applyBorder="1" applyAlignment="1">
      <alignment horizontal="center" vertical="center"/>
    </xf>
    <xf numFmtId="1" fontId="32" fillId="37" borderId="17" xfId="4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1" fontId="5" fillId="37" borderId="13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8" fillId="51" borderId="10" xfId="0" applyNumberFormat="1" applyFont="1" applyFill="1" applyBorder="1" applyAlignment="1">
      <alignment horizontal="center" vertical="center"/>
    </xf>
    <xf numFmtId="1" fontId="1" fillId="51" borderId="10" xfId="0" applyNumberFormat="1" applyFont="1" applyFill="1" applyBorder="1" applyAlignment="1">
      <alignment horizontal="center" vertical="center"/>
    </xf>
    <xf numFmtId="1" fontId="1" fillId="37" borderId="18" xfId="0" applyNumberFormat="1" applyFont="1" applyFill="1" applyBorder="1" applyAlignment="1">
      <alignment horizontal="center" vertical="center"/>
    </xf>
    <xf numFmtId="1" fontId="1" fillId="41" borderId="13" xfId="0" applyNumberFormat="1" applyFont="1" applyFill="1" applyBorder="1" applyAlignment="1">
      <alignment horizontal="center" vertical="center"/>
    </xf>
    <xf numFmtId="1" fontId="1" fillId="30" borderId="10" xfId="0" applyNumberFormat="1" applyFont="1" applyFill="1" applyBorder="1" applyAlignment="1">
      <alignment horizontal="center" vertical="center"/>
    </xf>
    <xf numFmtId="1" fontId="1" fillId="41" borderId="14" xfId="0" applyNumberFormat="1" applyFont="1" applyFill="1" applyBorder="1" applyAlignment="1">
      <alignment horizontal="center" vertical="center"/>
    </xf>
    <xf numFmtId="1" fontId="1" fillId="46" borderId="14" xfId="0" applyNumberFormat="1" applyFont="1" applyFill="1" applyBorder="1" applyAlignment="1">
      <alignment horizontal="center" vertical="center"/>
    </xf>
    <xf numFmtId="1" fontId="1" fillId="48" borderId="10" xfId="0" applyNumberFormat="1" applyFont="1" applyFill="1" applyBorder="1" applyAlignment="1">
      <alignment horizontal="center" vertical="center"/>
    </xf>
    <xf numFmtId="1" fontId="1" fillId="50" borderId="14" xfId="0" applyNumberFormat="1" applyFont="1" applyFill="1" applyBorder="1" applyAlignment="1">
      <alignment horizontal="center" vertical="center"/>
    </xf>
    <xf numFmtId="1" fontId="1" fillId="30" borderId="13" xfId="0" applyNumberFormat="1" applyFont="1" applyFill="1" applyBorder="1" applyAlignment="1">
      <alignment horizontal="center" vertical="center"/>
    </xf>
    <xf numFmtId="1" fontId="1" fillId="30" borderId="10" xfId="0" applyNumberFormat="1" applyFont="1" applyFill="1" applyBorder="1" applyAlignment="1">
      <alignment horizontal="center" vertical="center"/>
    </xf>
    <xf numFmtId="1" fontId="0" fillId="30" borderId="10" xfId="0" applyNumberFormat="1" applyFont="1" applyFill="1" applyBorder="1" applyAlignment="1">
      <alignment horizontal="center" vertical="center"/>
    </xf>
    <xf numFmtId="1" fontId="0" fillId="30" borderId="13" xfId="0" applyNumberFormat="1" applyFont="1" applyFill="1" applyBorder="1" applyAlignment="1">
      <alignment horizontal="center" vertical="center"/>
    </xf>
    <xf numFmtId="1" fontId="1" fillId="36" borderId="17" xfId="0" applyNumberFormat="1" applyFont="1" applyFill="1" applyBorder="1" applyAlignment="1">
      <alignment horizontal="center" vertical="center"/>
    </xf>
    <xf numFmtId="1" fontId="1" fillId="41" borderId="10" xfId="0" applyNumberFormat="1" applyFont="1" applyFill="1" applyBorder="1" applyAlignment="1">
      <alignment horizontal="center" vertical="center"/>
    </xf>
    <xf numFmtId="1" fontId="5" fillId="30" borderId="10" xfId="0" applyNumberFormat="1" applyFont="1" applyFill="1" applyBorder="1" applyAlignment="1">
      <alignment horizontal="center" vertical="center" wrapText="1"/>
    </xf>
    <xf numFmtId="1" fontId="1" fillId="30" borderId="18" xfId="0" applyNumberFormat="1" applyFont="1" applyFill="1" applyBorder="1" applyAlignment="1">
      <alignment horizontal="center" vertical="center"/>
    </xf>
    <xf numFmtId="1" fontId="1" fillId="38" borderId="13" xfId="0" applyNumberFormat="1" applyFont="1" applyFill="1" applyBorder="1" applyAlignment="1">
      <alignment horizontal="center" vertical="center"/>
    </xf>
    <xf numFmtId="1" fontId="1" fillId="43" borderId="13" xfId="0" applyNumberFormat="1" applyFont="1" applyFill="1" applyBorder="1" applyAlignment="1">
      <alignment horizontal="center" vertical="center"/>
    </xf>
    <xf numFmtId="1" fontId="0" fillId="38" borderId="10" xfId="0" applyNumberFormat="1" applyFont="1" applyFill="1" applyBorder="1" applyAlignment="1">
      <alignment horizontal="center" vertical="center"/>
    </xf>
    <xf numFmtId="1" fontId="1" fillId="38" borderId="10" xfId="0" applyNumberFormat="1" applyFont="1" applyFill="1" applyBorder="1" applyAlignment="1">
      <alignment horizontal="center" vertical="center"/>
    </xf>
    <xf numFmtId="1" fontId="1" fillId="38" borderId="10" xfId="0" applyNumberFormat="1" applyFont="1" applyFill="1" applyBorder="1" applyAlignment="1">
      <alignment horizontal="center" vertical="center"/>
    </xf>
    <xf numFmtId="1" fontId="32" fillId="38" borderId="10" xfId="40" applyNumberFormat="1" applyFont="1" applyFill="1" applyBorder="1" applyAlignment="1">
      <alignment horizontal="center" vertical="center"/>
    </xf>
    <xf numFmtId="1" fontId="5" fillId="38" borderId="10" xfId="0" applyNumberFormat="1" applyFont="1" applyFill="1" applyBorder="1" applyAlignment="1">
      <alignment horizontal="center" vertical="center" wrapText="1"/>
    </xf>
    <xf numFmtId="1" fontId="1" fillId="43" borderId="10" xfId="0" applyNumberFormat="1" applyFont="1" applyFill="1" applyBorder="1" applyAlignment="1">
      <alignment horizontal="center" vertical="center"/>
    </xf>
    <xf numFmtId="1" fontId="1" fillId="38" borderId="18" xfId="0" applyNumberFormat="1" applyFont="1" applyFill="1" applyBorder="1" applyAlignment="1">
      <alignment horizontal="center" vertical="center"/>
    </xf>
    <xf numFmtId="1" fontId="1" fillId="42" borderId="13" xfId="0" applyNumberFormat="1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/>
    </xf>
    <xf numFmtId="1" fontId="1" fillId="39" borderId="10" xfId="0" applyNumberFormat="1" applyFont="1" applyFill="1" applyBorder="1" applyAlignment="1">
      <alignment horizontal="center" vertical="center"/>
    </xf>
    <xf numFmtId="1" fontId="1" fillId="49" borderId="15" xfId="0" applyNumberFormat="1" applyFont="1" applyFill="1" applyBorder="1" applyAlignment="1">
      <alignment horizontal="center" vertical="center"/>
    </xf>
    <xf numFmtId="1" fontId="1" fillId="49" borderId="14" xfId="0" applyNumberFormat="1" applyFont="1" applyFill="1" applyBorder="1" applyAlignment="1">
      <alignment horizontal="center" vertical="center"/>
    </xf>
    <xf numFmtId="1" fontId="1" fillId="39" borderId="13" xfId="0" applyNumberFormat="1" applyFont="1" applyFill="1" applyBorder="1" applyAlignment="1">
      <alignment horizontal="center" vertical="center"/>
    </xf>
    <xf numFmtId="1" fontId="1" fillId="39" borderId="17" xfId="0" applyNumberFormat="1" applyFont="1" applyFill="1" applyBorder="1" applyAlignment="1">
      <alignment horizontal="center" vertical="center"/>
    </xf>
    <xf numFmtId="1" fontId="1" fillId="39" borderId="10" xfId="0" applyNumberFormat="1" applyFont="1" applyFill="1" applyBorder="1" applyAlignment="1">
      <alignment horizontal="center" vertical="center"/>
    </xf>
    <xf numFmtId="1" fontId="9" fillId="39" borderId="10" xfId="0" applyNumberFormat="1" applyFont="1" applyFill="1" applyBorder="1" applyAlignment="1">
      <alignment horizontal="center" vertical="center"/>
    </xf>
    <xf numFmtId="1" fontId="0" fillId="39" borderId="10" xfId="0" applyNumberFormat="1" applyFont="1" applyFill="1" applyBorder="1" applyAlignment="1">
      <alignment horizontal="center" vertical="center"/>
    </xf>
    <xf numFmtId="1" fontId="1" fillId="39" borderId="17" xfId="0" applyNumberFormat="1" applyFont="1" applyFill="1" applyBorder="1" applyAlignment="1">
      <alignment horizontal="center" vertical="center"/>
    </xf>
    <xf numFmtId="1" fontId="32" fillId="39" borderId="10" xfId="4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 wrapText="1"/>
    </xf>
    <xf numFmtId="1" fontId="1" fillId="53" borderId="10" xfId="0" applyNumberFormat="1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/>
    </xf>
    <xf numFmtId="1" fontId="1" fillId="35" borderId="18" xfId="0" applyNumberFormat="1" applyFont="1" applyFill="1" applyBorder="1" applyAlignment="1">
      <alignment horizontal="center" vertical="center"/>
    </xf>
    <xf numFmtId="2" fontId="1" fillId="35" borderId="18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14" fillId="34" borderId="13" xfId="0" applyFont="1" applyFill="1" applyBorder="1" applyAlignment="1">
      <alignment horizontal="center" vertical="center" textRotation="90" wrapText="1"/>
    </xf>
    <xf numFmtId="0" fontId="14" fillId="34" borderId="10" xfId="0" applyFont="1" applyFill="1" applyBorder="1" applyAlignment="1">
      <alignment horizontal="center" vertical="center" textRotation="90" wrapText="1"/>
    </xf>
    <xf numFmtId="0" fontId="14" fillId="34" borderId="18" xfId="0" applyFont="1" applyFill="1" applyBorder="1" applyAlignment="1">
      <alignment horizontal="center" vertical="center" textRotation="90" wrapText="1"/>
    </xf>
    <xf numFmtId="0" fontId="14" fillId="35" borderId="13" xfId="0" applyFont="1" applyFill="1" applyBorder="1" applyAlignment="1">
      <alignment horizontal="center" vertical="center" textRotation="90"/>
    </xf>
    <xf numFmtId="0" fontId="14" fillId="35" borderId="10" xfId="0" applyFont="1" applyFill="1" applyBorder="1" applyAlignment="1">
      <alignment horizontal="center" vertical="center" textRotation="90"/>
    </xf>
    <xf numFmtId="0" fontId="14" fillId="35" borderId="18" xfId="0" applyFont="1" applyFill="1" applyBorder="1" applyAlignment="1">
      <alignment horizontal="center" vertical="center" textRotation="90"/>
    </xf>
    <xf numFmtId="0" fontId="14" fillId="33" borderId="13" xfId="0" applyFont="1" applyFill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13" fillId="0" borderId="18" xfId="0" applyFont="1" applyBorder="1" applyAlignment="1">
      <alignment horizontal="center" vertical="center" textRotation="90"/>
    </xf>
    <xf numFmtId="0" fontId="14" fillId="36" borderId="13" xfId="0" applyFont="1" applyFill="1" applyBorder="1" applyAlignment="1">
      <alignment horizontal="center" vertical="center" textRotation="90"/>
    </xf>
    <xf numFmtId="0" fontId="14" fillId="36" borderId="10" xfId="0" applyFont="1" applyFill="1" applyBorder="1" applyAlignment="1">
      <alignment/>
    </xf>
    <xf numFmtId="0" fontId="14" fillId="36" borderId="18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4"/>
  <sheetViews>
    <sheetView tabSelected="1"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475" sqref="C475"/>
    </sheetView>
  </sheetViews>
  <sheetFormatPr defaultColWidth="9.140625" defaultRowHeight="12.75"/>
  <cols>
    <col min="1" max="1" width="10.00390625" style="0" customWidth="1"/>
    <col min="2" max="2" width="5.421875" style="0" customWidth="1"/>
    <col min="3" max="3" width="30.140625" style="0" customWidth="1"/>
    <col min="4" max="4" width="6.8515625" style="0" customWidth="1"/>
    <col min="5" max="5" width="7.421875" style="0" customWidth="1"/>
    <col min="6" max="6" width="9.140625" style="0" customWidth="1"/>
    <col min="8" max="8" width="10.8515625" style="0" customWidth="1"/>
    <col min="9" max="9" width="10.7109375" style="0" customWidth="1"/>
    <col min="10" max="10" width="10.00390625" style="0" customWidth="1"/>
    <col min="11" max="11" width="13.28125" style="0" customWidth="1"/>
    <col min="12" max="12" width="12.7109375" style="0" customWidth="1"/>
    <col min="13" max="13" width="10.28125" style="0" customWidth="1"/>
    <col min="14" max="15" width="10.7109375" style="0" customWidth="1"/>
    <col min="16" max="16" width="13.28125" style="0" customWidth="1"/>
    <col min="17" max="17" width="19.7109375" style="0" customWidth="1"/>
    <col min="18" max="18" width="20.8515625" style="0" customWidth="1"/>
    <col min="19" max="19" width="23.8515625" style="0" customWidth="1"/>
    <col min="20" max="20" width="11.57421875" style="0" customWidth="1"/>
    <col min="21" max="21" width="11.421875" style="0" customWidth="1"/>
    <col min="22" max="22" width="12.00390625" style="0" customWidth="1"/>
  </cols>
  <sheetData>
    <row r="1" spans="1:22" ht="34.5" customHeight="1">
      <c r="A1" s="32"/>
      <c r="B1" s="33"/>
      <c r="C1" s="33"/>
      <c r="D1" s="294" t="s">
        <v>41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5"/>
    </row>
    <row r="2" spans="1:22" ht="12.75">
      <c r="A2" s="308" t="s">
        <v>1</v>
      </c>
      <c r="B2" s="310" t="s">
        <v>0</v>
      </c>
      <c r="C2" s="292" t="s">
        <v>2</v>
      </c>
      <c r="D2" s="292" t="s">
        <v>3</v>
      </c>
      <c r="E2" s="292" t="s">
        <v>604</v>
      </c>
      <c r="F2" s="292" t="s">
        <v>8</v>
      </c>
      <c r="G2" s="292" t="s">
        <v>4</v>
      </c>
      <c r="H2" s="293" t="s">
        <v>17</v>
      </c>
      <c r="I2" s="293"/>
      <c r="J2" s="293"/>
      <c r="K2" s="293"/>
      <c r="L2" s="293"/>
      <c r="M2" s="293"/>
      <c r="N2" s="293"/>
      <c r="O2" s="293"/>
      <c r="P2" s="293"/>
      <c r="Q2" s="18" t="s">
        <v>18</v>
      </c>
      <c r="R2" s="18"/>
      <c r="S2" s="18"/>
      <c r="T2" s="292" t="s">
        <v>22</v>
      </c>
      <c r="U2" s="292" t="s">
        <v>23</v>
      </c>
      <c r="V2" s="292" t="s">
        <v>24</v>
      </c>
    </row>
    <row r="3" spans="1:22" ht="110.25" customHeight="1">
      <c r="A3" s="308"/>
      <c r="B3" s="310"/>
      <c r="C3" s="292"/>
      <c r="D3" s="292"/>
      <c r="E3" s="292"/>
      <c r="F3" s="292"/>
      <c r="G3" s="292"/>
      <c r="H3" s="1" t="s">
        <v>15</v>
      </c>
      <c r="I3" s="1" t="s">
        <v>40</v>
      </c>
      <c r="J3" s="1" t="s">
        <v>14</v>
      </c>
      <c r="K3" s="1" t="s">
        <v>13</v>
      </c>
      <c r="L3" s="1" t="s">
        <v>12</v>
      </c>
      <c r="M3" s="2" t="s">
        <v>42</v>
      </c>
      <c r="N3" s="2" t="s">
        <v>11</v>
      </c>
      <c r="O3" s="2" t="s">
        <v>16</v>
      </c>
      <c r="P3" s="2" t="s">
        <v>10</v>
      </c>
      <c r="Q3" s="1" t="s">
        <v>19</v>
      </c>
      <c r="R3" s="1" t="s">
        <v>21</v>
      </c>
      <c r="S3" s="1" t="s">
        <v>20</v>
      </c>
      <c r="T3" s="292"/>
      <c r="U3" s="292"/>
      <c r="V3" s="292"/>
    </row>
    <row r="4" spans="1:22" ht="13.5" thickBot="1">
      <c r="A4" s="309"/>
      <c r="B4" s="311"/>
      <c r="C4" s="312"/>
      <c r="D4" s="215" t="s">
        <v>5</v>
      </c>
      <c r="E4" s="215" t="s">
        <v>6</v>
      </c>
      <c r="F4" s="215" t="s">
        <v>26</v>
      </c>
      <c r="G4" s="215" t="s">
        <v>26</v>
      </c>
      <c r="H4" s="215" t="s">
        <v>7</v>
      </c>
      <c r="I4" s="215" t="s">
        <v>7</v>
      </c>
      <c r="J4" s="215" t="s">
        <v>7</v>
      </c>
      <c r="K4" s="215" t="s">
        <v>7</v>
      </c>
      <c r="L4" s="215" t="s">
        <v>7</v>
      </c>
      <c r="M4" s="215" t="s">
        <v>27</v>
      </c>
      <c r="N4" s="215" t="s">
        <v>7</v>
      </c>
      <c r="O4" s="215" t="s">
        <v>27</v>
      </c>
      <c r="P4" s="215" t="s">
        <v>7</v>
      </c>
      <c r="Q4" s="215" t="s">
        <v>9</v>
      </c>
      <c r="R4" s="215" t="s">
        <v>9</v>
      </c>
      <c r="S4" s="215" t="s">
        <v>9</v>
      </c>
      <c r="T4" s="215" t="s">
        <v>7</v>
      </c>
      <c r="U4" s="215" t="s">
        <v>7</v>
      </c>
      <c r="V4" s="215" t="s">
        <v>27</v>
      </c>
    </row>
    <row r="5" spans="1:22" ht="12.75">
      <c r="A5" s="302" t="s">
        <v>36</v>
      </c>
      <c r="B5" s="209">
        <v>1</v>
      </c>
      <c r="C5" s="216" t="s">
        <v>43</v>
      </c>
      <c r="D5" s="222">
        <v>45</v>
      </c>
      <c r="E5" s="99" t="s">
        <v>30</v>
      </c>
      <c r="F5" s="97"/>
      <c r="G5" s="97"/>
      <c r="H5" s="97">
        <v>9.005</v>
      </c>
      <c r="I5" s="97">
        <f>H5</f>
        <v>9.005</v>
      </c>
      <c r="J5" s="97">
        <v>6.48</v>
      </c>
      <c r="K5" s="97">
        <f>I5-N5</f>
        <v>5.792000000000002</v>
      </c>
      <c r="L5" s="97">
        <f>I5-P5</f>
        <v>3.3700100000000015</v>
      </c>
      <c r="M5" s="97">
        <v>63</v>
      </c>
      <c r="N5" s="97">
        <f>M5*0.051</f>
        <v>3.2129999999999996</v>
      </c>
      <c r="O5" s="97">
        <v>110.49</v>
      </c>
      <c r="P5" s="97">
        <f>O5*0.051</f>
        <v>5.634989999999999</v>
      </c>
      <c r="Q5" s="97">
        <f>J5*1000/D5</f>
        <v>144</v>
      </c>
      <c r="R5" s="97">
        <f>K5*1000/D5</f>
        <v>128.71111111111117</v>
      </c>
      <c r="S5" s="97">
        <f>L5*1000/D5</f>
        <v>74.88911111111115</v>
      </c>
      <c r="T5" s="97">
        <f>L5-J5</f>
        <v>-3.109989999999999</v>
      </c>
      <c r="U5" s="97">
        <f>N5-P5</f>
        <v>-2.4219899999999996</v>
      </c>
      <c r="V5" s="97">
        <f>O5-M5</f>
        <v>47.489999999999995</v>
      </c>
    </row>
    <row r="6" spans="1:22" ht="12.75">
      <c r="A6" s="303"/>
      <c r="B6" s="13">
        <v>2</v>
      </c>
      <c r="C6" s="217" t="s">
        <v>44</v>
      </c>
      <c r="D6" s="223">
        <v>40</v>
      </c>
      <c r="E6" s="100" t="s">
        <v>30</v>
      </c>
      <c r="F6" s="50"/>
      <c r="G6" s="50"/>
      <c r="H6" s="50">
        <v>6.5953</v>
      </c>
      <c r="I6" s="50">
        <f aca="true" t="shared" si="0" ref="I6:I27">H6</f>
        <v>6.5953</v>
      </c>
      <c r="J6" s="50">
        <v>6.17</v>
      </c>
      <c r="K6" s="50">
        <f aca="true" t="shared" si="1" ref="K6:K27">I6-N6</f>
        <v>2.8213000000000004</v>
      </c>
      <c r="L6" s="50">
        <f aca="true" t="shared" si="2" ref="L6:L27">I6-P6</f>
        <v>3.09058</v>
      </c>
      <c r="M6" s="50">
        <v>74</v>
      </c>
      <c r="N6" s="50">
        <f aca="true" t="shared" si="3" ref="N6:N12">M6*0.051</f>
        <v>3.7739999999999996</v>
      </c>
      <c r="O6" s="50">
        <v>68.72</v>
      </c>
      <c r="P6" s="50">
        <f aca="true" t="shared" si="4" ref="P6:P12">O6*0.051</f>
        <v>3.50472</v>
      </c>
      <c r="Q6" s="50">
        <f aca="true" t="shared" si="5" ref="Q6:Q27">J6*1000/D6</f>
        <v>154.25</v>
      </c>
      <c r="R6" s="50">
        <f aca="true" t="shared" si="6" ref="R6:R27">K6*1000/D6</f>
        <v>70.5325</v>
      </c>
      <c r="S6" s="50">
        <f aca="true" t="shared" si="7" ref="S6:S27">L6*1000/D6</f>
        <v>77.2645</v>
      </c>
      <c r="T6" s="50">
        <f aca="true" t="shared" si="8" ref="T6:T27">L6-J6</f>
        <v>-3.07942</v>
      </c>
      <c r="U6" s="50">
        <f aca="true" t="shared" si="9" ref="U6:U27">N6-P6</f>
        <v>0.26927999999999974</v>
      </c>
      <c r="V6" s="50">
        <f aca="true" t="shared" si="10" ref="V6:V27">O6-M6</f>
        <v>-5.280000000000001</v>
      </c>
    </row>
    <row r="7" spans="1:22" ht="12.75">
      <c r="A7" s="303"/>
      <c r="B7" s="13">
        <v>3</v>
      </c>
      <c r="C7" s="217" t="s">
        <v>45</v>
      </c>
      <c r="D7" s="223">
        <v>40</v>
      </c>
      <c r="E7" s="100" t="s">
        <v>30</v>
      </c>
      <c r="F7" s="50"/>
      <c r="G7" s="50"/>
      <c r="H7" s="50">
        <v>5.7</v>
      </c>
      <c r="I7" s="50">
        <f t="shared" si="0"/>
        <v>5.7</v>
      </c>
      <c r="J7" s="50">
        <v>6.32</v>
      </c>
      <c r="K7" s="50">
        <f t="shared" si="1"/>
        <v>2.1300000000000003</v>
      </c>
      <c r="L7" s="50">
        <f t="shared" si="2"/>
        <v>2.2182300000000006</v>
      </c>
      <c r="M7" s="50">
        <v>70</v>
      </c>
      <c r="N7" s="50">
        <f t="shared" si="3"/>
        <v>3.57</v>
      </c>
      <c r="O7" s="50">
        <v>68.27</v>
      </c>
      <c r="P7" s="50">
        <f t="shared" si="4"/>
        <v>3.4817699999999996</v>
      </c>
      <c r="Q7" s="50">
        <f t="shared" si="5"/>
        <v>158</v>
      </c>
      <c r="R7" s="50">
        <f t="shared" si="6"/>
        <v>53.250000000000014</v>
      </c>
      <c r="S7" s="50">
        <f t="shared" si="7"/>
        <v>55.45575000000001</v>
      </c>
      <c r="T7" s="50">
        <f t="shared" si="8"/>
        <v>-4.10177</v>
      </c>
      <c r="U7" s="50">
        <f t="shared" si="9"/>
        <v>0.08823000000000025</v>
      </c>
      <c r="V7" s="50">
        <f t="shared" si="10"/>
        <v>-1.730000000000004</v>
      </c>
    </row>
    <row r="8" spans="1:22" ht="12.75">
      <c r="A8" s="303"/>
      <c r="B8" s="13">
        <v>4</v>
      </c>
      <c r="C8" s="218" t="s">
        <v>46</v>
      </c>
      <c r="D8" s="224">
        <v>54</v>
      </c>
      <c r="E8" s="99" t="s">
        <v>30</v>
      </c>
      <c r="F8" s="98"/>
      <c r="G8" s="98"/>
      <c r="H8" s="98">
        <v>11.97</v>
      </c>
      <c r="I8" s="98">
        <f t="shared" si="0"/>
        <v>11.97</v>
      </c>
      <c r="J8" s="98">
        <v>8.56</v>
      </c>
      <c r="K8" s="98">
        <f t="shared" si="1"/>
        <v>7.023000000000001</v>
      </c>
      <c r="L8" s="98">
        <f t="shared" si="2"/>
        <v>1.3655700000000017</v>
      </c>
      <c r="M8" s="98">
        <v>97</v>
      </c>
      <c r="N8" s="98">
        <f t="shared" si="3"/>
        <v>4.947</v>
      </c>
      <c r="O8" s="98">
        <v>207.93</v>
      </c>
      <c r="P8" s="98">
        <f t="shared" si="4"/>
        <v>10.604429999999999</v>
      </c>
      <c r="Q8" s="98">
        <f t="shared" si="5"/>
        <v>158.5185185185185</v>
      </c>
      <c r="R8" s="98">
        <f t="shared" si="6"/>
        <v>130.05555555555557</v>
      </c>
      <c r="S8" s="98">
        <f t="shared" si="7"/>
        <v>25.288333333333366</v>
      </c>
      <c r="T8" s="98">
        <f t="shared" si="8"/>
        <v>-7.194429999999999</v>
      </c>
      <c r="U8" s="98">
        <f t="shared" si="9"/>
        <v>-5.657429999999999</v>
      </c>
      <c r="V8" s="54">
        <f t="shared" si="10"/>
        <v>110.93</v>
      </c>
    </row>
    <row r="9" spans="1:22" ht="12.75">
      <c r="A9" s="303"/>
      <c r="B9" s="13">
        <v>5</v>
      </c>
      <c r="C9" s="219" t="s">
        <v>47</v>
      </c>
      <c r="D9" s="225">
        <v>45</v>
      </c>
      <c r="E9" s="100" t="s">
        <v>30</v>
      </c>
      <c r="F9" s="54"/>
      <c r="G9" s="54"/>
      <c r="H9" s="54">
        <v>8.42</v>
      </c>
      <c r="I9" s="54">
        <f t="shared" si="0"/>
        <v>8.42</v>
      </c>
      <c r="J9" s="54">
        <v>7.12</v>
      </c>
      <c r="K9" s="54">
        <f t="shared" si="1"/>
        <v>4.646000000000001</v>
      </c>
      <c r="L9" s="54">
        <f t="shared" si="2"/>
        <v>2.03327</v>
      </c>
      <c r="M9" s="54">
        <v>74</v>
      </c>
      <c r="N9" s="54">
        <f t="shared" si="3"/>
        <v>3.7739999999999996</v>
      </c>
      <c r="O9" s="54">
        <v>125.23</v>
      </c>
      <c r="P9" s="54">
        <f t="shared" si="4"/>
        <v>6.38673</v>
      </c>
      <c r="Q9" s="54">
        <f t="shared" si="5"/>
        <v>158.22222222222223</v>
      </c>
      <c r="R9" s="54">
        <f t="shared" si="6"/>
        <v>103.24444444444447</v>
      </c>
      <c r="S9" s="54">
        <f t="shared" si="7"/>
        <v>45.18377777777778</v>
      </c>
      <c r="T9" s="54">
        <f t="shared" si="8"/>
        <v>-5.08673</v>
      </c>
      <c r="U9" s="54">
        <f t="shared" si="9"/>
        <v>-2.6127300000000004</v>
      </c>
      <c r="V9" s="54">
        <f t="shared" si="10"/>
        <v>51.230000000000004</v>
      </c>
    </row>
    <row r="10" spans="1:22" ht="12.75">
      <c r="A10" s="303"/>
      <c r="B10" s="13">
        <v>6</v>
      </c>
      <c r="C10" s="219" t="s">
        <v>48</v>
      </c>
      <c r="D10" s="225">
        <v>12</v>
      </c>
      <c r="E10" s="100" t="s">
        <v>30</v>
      </c>
      <c r="F10" s="54"/>
      <c r="G10" s="54"/>
      <c r="H10" s="54">
        <v>1.505</v>
      </c>
      <c r="I10" s="54">
        <f t="shared" si="0"/>
        <v>1.505</v>
      </c>
      <c r="J10" s="54">
        <v>1.04</v>
      </c>
      <c r="K10" s="54">
        <f t="shared" si="1"/>
        <v>0.9949999999999999</v>
      </c>
      <c r="L10" s="54">
        <f t="shared" si="2"/>
        <v>0.6328999999999999</v>
      </c>
      <c r="M10" s="54">
        <v>10</v>
      </c>
      <c r="N10" s="54">
        <f t="shared" si="3"/>
        <v>0.51</v>
      </c>
      <c r="O10" s="54">
        <v>17.1</v>
      </c>
      <c r="P10" s="54">
        <f t="shared" si="4"/>
        <v>0.8721</v>
      </c>
      <c r="Q10" s="54">
        <f t="shared" si="5"/>
        <v>86.66666666666667</v>
      </c>
      <c r="R10" s="54">
        <f t="shared" si="6"/>
        <v>82.91666666666666</v>
      </c>
      <c r="S10" s="54">
        <f t="shared" si="7"/>
        <v>52.74166666666665</v>
      </c>
      <c r="T10" s="54">
        <f t="shared" si="8"/>
        <v>-0.40710000000000013</v>
      </c>
      <c r="U10" s="54">
        <f t="shared" si="9"/>
        <v>-0.3621</v>
      </c>
      <c r="V10" s="54">
        <f t="shared" si="10"/>
        <v>7.100000000000001</v>
      </c>
    </row>
    <row r="11" spans="1:22" ht="12.75">
      <c r="A11" s="303"/>
      <c r="B11" s="13">
        <v>7</v>
      </c>
      <c r="C11" s="219" t="s">
        <v>50</v>
      </c>
      <c r="D11" s="225">
        <v>100</v>
      </c>
      <c r="E11" s="100" t="s">
        <v>30</v>
      </c>
      <c r="F11" s="54"/>
      <c r="G11" s="54"/>
      <c r="H11" s="54">
        <v>16.78</v>
      </c>
      <c r="I11" s="54">
        <f t="shared" si="0"/>
        <v>16.78</v>
      </c>
      <c r="J11" s="54">
        <v>14.07</v>
      </c>
      <c r="K11" s="54">
        <f t="shared" si="1"/>
        <v>12.904000000000002</v>
      </c>
      <c r="L11" s="54">
        <f t="shared" si="2"/>
        <v>11.570860000000001</v>
      </c>
      <c r="M11" s="54">
        <v>76</v>
      </c>
      <c r="N11" s="54">
        <f t="shared" si="3"/>
        <v>3.876</v>
      </c>
      <c r="O11" s="121">
        <v>102.14</v>
      </c>
      <c r="P11" s="54">
        <f t="shared" si="4"/>
        <v>5.20914</v>
      </c>
      <c r="Q11" s="54">
        <f t="shared" si="5"/>
        <v>140.7</v>
      </c>
      <c r="R11" s="54">
        <f t="shared" si="6"/>
        <v>129.04000000000002</v>
      </c>
      <c r="S11" s="54">
        <f t="shared" si="7"/>
        <v>115.7086</v>
      </c>
      <c r="T11" s="54">
        <f t="shared" si="8"/>
        <v>-2.499139999999999</v>
      </c>
      <c r="U11" s="54">
        <f t="shared" si="9"/>
        <v>-1.3331399999999998</v>
      </c>
      <c r="V11" s="54">
        <f t="shared" si="10"/>
        <v>26.14</v>
      </c>
    </row>
    <row r="12" spans="1:22" ht="12.75">
      <c r="A12" s="303"/>
      <c r="B12" s="13">
        <v>8</v>
      </c>
      <c r="C12" s="219" t="s">
        <v>51</v>
      </c>
      <c r="D12" s="225">
        <v>90</v>
      </c>
      <c r="E12" s="100" t="s">
        <v>30</v>
      </c>
      <c r="F12" s="54"/>
      <c r="G12" s="54"/>
      <c r="H12" s="54">
        <v>15.016</v>
      </c>
      <c r="I12" s="54">
        <f t="shared" si="0"/>
        <v>15.016</v>
      </c>
      <c r="J12" s="54">
        <v>12.03</v>
      </c>
      <c r="K12" s="54">
        <f t="shared" si="1"/>
        <v>8.896</v>
      </c>
      <c r="L12" s="54">
        <f t="shared" si="2"/>
        <v>9.0745</v>
      </c>
      <c r="M12" s="54">
        <v>120</v>
      </c>
      <c r="N12" s="54">
        <f t="shared" si="3"/>
        <v>6.119999999999999</v>
      </c>
      <c r="O12" s="54">
        <v>116.5</v>
      </c>
      <c r="P12" s="54">
        <f t="shared" si="4"/>
        <v>5.9415</v>
      </c>
      <c r="Q12" s="54">
        <f t="shared" si="5"/>
        <v>133.66666666666666</v>
      </c>
      <c r="R12" s="54">
        <f t="shared" si="6"/>
        <v>98.84444444444445</v>
      </c>
      <c r="S12" s="54">
        <f t="shared" si="7"/>
        <v>100.82777777777778</v>
      </c>
      <c r="T12" s="54">
        <f t="shared" si="8"/>
        <v>-2.955499999999999</v>
      </c>
      <c r="U12" s="54">
        <f t="shared" si="9"/>
        <v>0.17849999999999966</v>
      </c>
      <c r="V12" s="54">
        <f t="shared" si="10"/>
        <v>-3.5</v>
      </c>
    </row>
    <row r="13" spans="1:22" ht="12.75">
      <c r="A13" s="303"/>
      <c r="B13" s="13">
        <v>9</v>
      </c>
      <c r="C13" s="35" t="s">
        <v>53</v>
      </c>
      <c r="D13" s="99">
        <v>25</v>
      </c>
      <c r="E13" s="99">
        <v>1987</v>
      </c>
      <c r="F13" s="98">
        <v>1565</v>
      </c>
      <c r="G13" s="98">
        <v>1565</v>
      </c>
      <c r="H13" s="98">
        <v>5.179</v>
      </c>
      <c r="I13" s="98">
        <f t="shared" si="0"/>
        <v>5.179</v>
      </c>
      <c r="J13" s="98">
        <v>4</v>
      </c>
      <c r="K13" s="98">
        <f t="shared" si="1"/>
        <v>2.5980000000000003</v>
      </c>
      <c r="L13" s="98">
        <f t="shared" si="2"/>
        <v>2.486</v>
      </c>
      <c r="M13" s="98">
        <v>46</v>
      </c>
      <c r="N13" s="98">
        <v>2.581</v>
      </c>
      <c r="O13" s="98">
        <v>48</v>
      </c>
      <c r="P13" s="98">
        <v>2.693</v>
      </c>
      <c r="Q13" s="98">
        <f t="shared" si="5"/>
        <v>160</v>
      </c>
      <c r="R13" s="98">
        <f t="shared" si="6"/>
        <v>103.92000000000002</v>
      </c>
      <c r="S13" s="98">
        <f t="shared" si="7"/>
        <v>99.44</v>
      </c>
      <c r="T13" s="98">
        <f t="shared" si="8"/>
        <v>-1.5139999999999998</v>
      </c>
      <c r="U13" s="98">
        <f t="shared" si="9"/>
        <v>-0.1120000000000001</v>
      </c>
      <c r="V13" s="54">
        <f t="shared" si="10"/>
        <v>2</v>
      </c>
    </row>
    <row r="14" spans="1:22" ht="12.75">
      <c r="A14" s="303"/>
      <c r="B14" s="13">
        <v>10</v>
      </c>
      <c r="C14" s="19" t="s">
        <v>54</v>
      </c>
      <c r="D14" s="100">
        <v>30</v>
      </c>
      <c r="E14" s="100">
        <v>1991</v>
      </c>
      <c r="F14" s="54">
        <v>1585</v>
      </c>
      <c r="G14" s="54">
        <v>1585</v>
      </c>
      <c r="H14" s="54">
        <v>6.433</v>
      </c>
      <c r="I14" s="54">
        <f t="shared" si="0"/>
        <v>6.433</v>
      </c>
      <c r="J14" s="54">
        <v>4.8</v>
      </c>
      <c r="K14" s="54">
        <f t="shared" si="1"/>
        <v>4.077</v>
      </c>
      <c r="L14" s="54">
        <f t="shared" si="2"/>
        <v>3.852</v>
      </c>
      <c r="M14" s="54">
        <v>42</v>
      </c>
      <c r="N14" s="54">
        <v>2.356</v>
      </c>
      <c r="O14" s="54">
        <v>46</v>
      </c>
      <c r="P14" s="54">
        <v>2.581</v>
      </c>
      <c r="Q14" s="54">
        <f t="shared" si="5"/>
        <v>160</v>
      </c>
      <c r="R14" s="54">
        <f t="shared" si="6"/>
        <v>135.9</v>
      </c>
      <c r="S14" s="54">
        <f t="shared" si="7"/>
        <v>128.4</v>
      </c>
      <c r="T14" s="54">
        <f t="shared" si="8"/>
        <v>-0.948</v>
      </c>
      <c r="U14" s="54">
        <f t="shared" si="9"/>
        <v>-0.2250000000000001</v>
      </c>
      <c r="V14" s="54">
        <f t="shared" si="10"/>
        <v>4</v>
      </c>
    </row>
    <row r="15" spans="1:22" ht="12.75">
      <c r="A15" s="303"/>
      <c r="B15" s="13">
        <v>11</v>
      </c>
      <c r="C15" s="220" t="s">
        <v>55</v>
      </c>
      <c r="D15" s="226">
        <v>40</v>
      </c>
      <c r="E15" s="227">
        <v>1994</v>
      </c>
      <c r="F15" s="101">
        <v>2188.7</v>
      </c>
      <c r="G15" s="101">
        <v>2188.7</v>
      </c>
      <c r="H15" s="98">
        <v>10.159</v>
      </c>
      <c r="I15" s="98">
        <f t="shared" si="0"/>
        <v>10.159</v>
      </c>
      <c r="J15" s="101">
        <v>6.4</v>
      </c>
      <c r="K15" s="98">
        <f t="shared" si="1"/>
        <v>5.727100000000001</v>
      </c>
      <c r="L15" s="98">
        <f t="shared" si="2"/>
        <v>5.783200000000001</v>
      </c>
      <c r="M15" s="98">
        <v>79</v>
      </c>
      <c r="N15" s="98">
        <f>M15*0.0561</f>
        <v>4.4319</v>
      </c>
      <c r="O15" s="98">
        <v>78</v>
      </c>
      <c r="P15" s="98">
        <f>O15*0.0561</f>
        <v>4.3758</v>
      </c>
      <c r="Q15" s="98">
        <f t="shared" si="5"/>
        <v>160</v>
      </c>
      <c r="R15" s="98">
        <f t="shared" si="6"/>
        <v>143.17750000000004</v>
      </c>
      <c r="S15" s="98">
        <f t="shared" si="7"/>
        <v>144.58</v>
      </c>
      <c r="T15" s="98">
        <f t="shared" si="8"/>
        <v>-0.6167999999999996</v>
      </c>
      <c r="U15" s="98">
        <f t="shared" si="9"/>
        <v>0.05609999999999982</v>
      </c>
      <c r="V15" s="54">
        <f t="shared" si="10"/>
        <v>-1</v>
      </c>
    </row>
    <row r="16" spans="1:22" ht="12.75">
      <c r="A16" s="303"/>
      <c r="B16" s="13">
        <v>12</v>
      </c>
      <c r="C16" s="218" t="s">
        <v>58</v>
      </c>
      <c r="D16" s="224">
        <v>60</v>
      </c>
      <c r="E16" s="99" t="s">
        <v>25</v>
      </c>
      <c r="F16" s="98">
        <v>2539.48</v>
      </c>
      <c r="G16" s="98">
        <v>2539.48</v>
      </c>
      <c r="H16" s="98">
        <v>7.68</v>
      </c>
      <c r="I16" s="98">
        <f t="shared" si="0"/>
        <v>7.68</v>
      </c>
      <c r="J16" s="98">
        <v>9.6</v>
      </c>
      <c r="K16" s="98">
        <f t="shared" si="1"/>
        <v>2.2370799999999997</v>
      </c>
      <c r="L16" s="98">
        <f t="shared" si="2"/>
        <v>3.0479639999999995</v>
      </c>
      <c r="M16" s="98">
        <v>98</v>
      </c>
      <c r="N16" s="98">
        <f>M16*0.05554</f>
        <v>5.44292</v>
      </c>
      <c r="O16" s="98">
        <v>83.4</v>
      </c>
      <c r="P16" s="98">
        <f>O16*0.05554</f>
        <v>4.632036</v>
      </c>
      <c r="Q16" s="98">
        <f t="shared" si="5"/>
        <v>160</v>
      </c>
      <c r="R16" s="98">
        <f t="shared" si="6"/>
        <v>37.284666666666666</v>
      </c>
      <c r="S16" s="98">
        <f t="shared" si="7"/>
        <v>50.79939999999999</v>
      </c>
      <c r="T16" s="98">
        <f t="shared" si="8"/>
        <v>-6.552036</v>
      </c>
      <c r="U16" s="98">
        <f t="shared" si="9"/>
        <v>0.8108839999999997</v>
      </c>
      <c r="V16" s="54">
        <f t="shared" si="10"/>
        <v>-14.599999999999994</v>
      </c>
    </row>
    <row r="17" spans="1:22" ht="12.75">
      <c r="A17" s="303"/>
      <c r="B17" s="13">
        <v>13</v>
      </c>
      <c r="C17" s="219" t="s">
        <v>59</v>
      </c>
      <c r="D17" s="225">
        <v>20</v>
      </c>
      <c r="E17" s="100" t="s">
        <v>25</v>
      </c>
      <c r="F17" s="54">
        <v>1064.2</v>
      </c>
      <c r="G17" s="54">
        <v>1064.2</v>
      </c>
      <c r="H17" s="54">
        <v>4.14</v>
      </c>
      <c r="I17" s="54">
        <f t="shared" si="0"/>
        <v>4.14</v>
      </c>
      <c r="J17" s="54">
        <v>3.2</v>
      </c>
      <c r="K17" s="54">
        <f t="shared" si="1"/>
        <v>1.5296199999999995</v>
      </c>
      <c r="L17" s="54">
        <f t="shared" si="2"/>
        <v>1.0102099199999999</v>
      </c>
      <c r="M17" s="54">
        <v>47</v>
      </c>
      <c r="N17" s="98">
        <f>M17*0.05554</f>
        <v>2.61038</v>
      </c>
      <c r="O17" s="54">
        <v>56.352</v>
      </c>
      <c r="P17" s="98">
        <f>O17*0.05554</f>
        <v>3.12979008</v>
      </c>
      <c r="Q17" s="54">
        <f t="shared" si="5"/>
        <v>160</v>
      </c>
      <c r="R17" s="54">
        <f t="shared" si="6"/>
        <v>76.48099999999997</v>
      </c>
      <c r="S17" s="54">
        <f t="shared" si="7"/>
        <v>50.510495999999996</v>
      </c>
      <c r="T17" s="54">
        <f t="shared" si="8"/>
        <v>-2.1897900800000003</v>
      </c>
      <c r="U17" s="54">
        <f t="shared" si="9"/>
        <v>-0.5194100799999997</v>
      </c>
      <c r="V17" s="54">
        <f t="shared" si="10"/>
        <v>9.351999999999997</v>
      </c>
    </row>
    <row r="18" spans="1:22" ht="12.75">
      <c r="A18" s="303"/>
      <c r="B18" s="13">
        <v>14</v>
      </c>
      <c r="C18" s="219" t="s">
        <v>60</v>
      </c>
      <c r="D18" s="225">
        <v>8</v>
      </c>
      <c r="E18" s="100" t="s">
        <v>25</v>
      </c>
      <c r="F18" s="54">
        <v>357.16</v>
      </c>
      <c r="G18" s="54">
        <v>357.16</v>
      </c>
      <c r="H18" s="54">
        <v>1.191</v>
      </c>
      <c r="I18" s="54">
        <f t="shared" si="0"/>
        <v>1.191</v>
      </c>
      <c r="J18" s="54">
        <v>1.28</v>
      </c>
      <c r="K18" s="54">
        <f t="shared" si="1"/>
        <v>1.07992</v>
      </c>
      <c r="L18" s="54">
        <f t="shared" si="2"/>
        <v>0.38567000000000007</v>
      </c>
      <c r="M18" s="54">
        <v>2</v>
      </c>
      <c r="N18" s="98">
        <f>M18*0.05554</f>
        <v>0.11108</v>
      </c>
      <c r="O18" s="54">
        <v>14.5</v>
      </c>
      <c r="P18" s="98">
        <f>O18*0.05554</f>
        <v>0.80533</v>
      </c>
      <c r="Q18" s="54">
        <f t="shared" si="5"/>
        <v>160</v>
      </c>
      <c r="R18" s="54">
        <f t="shared" si="6"/>
        <v>134.99</v>
      </c>
      <c r="S18" s="54">
        <f t="shared" si="7"/>
        <v>48.20875000000001</v>
      </c>
      <c r="T18" s="54">
        <f t="shared" si="8"/>
        <v>-0.89433</v>
      </c>
      <c r="U18" s="54">
        <f t="shared" si="9"/>
        <v>-0.69425</v>
      </c>
      <c r="V18" s="54">
        <f t="shared" si="10"/>
        <v>12.5</v>
      </c>
    </row>
    <row r="19" spans="1:22" ht="12.75">
      <c r="A19" s="303"/>
      <c r="B19" s="13">
        <v>15</v>
      </c>
      <c r="C19" s="221" t="s">
        <v>61</v>
      </c>
      <c r="D19" s="226">
        <v>25</v>
      </c>
      <c r="E19" s="227" t="s">
        <v>25</v>
      </c>
      <c r="F19" s="101">
        <v>1367.27</v>
      </c>
      <c r="G19" s="101">
        <v>1367.27</v>
      </c>
      <c r="H19" s="98">
        <v>5.091</v>
      </c>
      <c r="I19" s="98">
        <f t="shared" si="0"/>
        <v>5.091</v>
      </c>
      <c r="J19" s="101">
        <v>4</v>
      </c>
      <c r="K19" s="98">
        <f t="shared" si="1"/>
        <v>1.7030600000000002</v>
      </c>
      <c r="L19" s="98">
        <f t="shared" si="2"/>
        <v>2.6750100000000003</v>
      </c>
      <c r="M19" s="98">
        <v>61</v>
      </c>
      <c r="N19" s="98">
        <f>M19*0.05554</f>
        <v>3.38794</v>
      </c>
      <c r="O19" s="98">
        <v>43.5</v>
      </c>
      <c r="P19" s="98">
        <f>O19*0.05554</f>
        <v>2.41599</v>
      </c>
      <c r="Q19" s="98">
        <f t="shared" si="5"/>
        <v>160</v>
      </c>
      <c r="R19" s="98">
        <f t="shared" si="6"/>
        <v>68.12240000000001</v>
      </c>
      <c r="S19" s="98">
        <f t="shared" si="7"/>
        <v>107.00040000000001</v>
      </c>
      <c r="T19" s="98">
        <f t="shared" si="8"/>
        <v>-1.3249899999999997</v>
      </c>
      <c r="U19" s="98">
        <f t="shared" si="9"/>
        <v>0.9719500000000001</v>
      </c>
      <c r="V19" s="54">
        <f t="shared" si="10"/>
        <v>-17.5</v>
      </c>
    </row>
    <row r="20" spans="1:22" ht="12.75">
      <c r="A20" s="303"/>
      <c r="B20" s="13">
        <v>16</v>
      </c>
      <c r="C20" s="219" t="s">
        <v>62</v>
      </c>
      <c r="D20" s="225">
        <v>55</v>
      </c>
      <c r="E20" s="227" t="s">
        <v>25</v>
      </c>
      <c r="F20" s="54">
        <v>2472.96</v>
      </c>
      <c r="G20" s="54">
        <v>2472.96</v>
      </c>
      <c r="H20" s="54">
        <v>11.377</v>
      </c>
      <c r="I20" s="54">
        <f t="shared" si="0"/>
        <v>11.377</v>
      </c>
      <c r="J20" s="54">
        <v>8.8</v>
      </c>
      <c r="K20" s="54">
        <f t="shared" si="1"/>
        <v>5.65638</v>
      </c>
      <c r="L20" s="54">
        <f t="shared" si="2"/>
        <v>5.9951740000000004</v>
      </c>
      <c r="M20" s="54">
        <v>103</v>
      </c>
      <c r="N20" s="98">
        <f aca="true" t="shared" si="11" ref="N20:N27">M20*0.05554</f>
        <v>5.72062</v>
      </c>
      <c r="O20" s="121">
        <v>96.9</v>
      </c>
      <c r="P20" s="98">
        <f aca="true" t="shared" si="12" ref="P20:P27">O20*0.05554</f>
        <v>5.381826</v>
      </c>
      <c r="Q20" s="54">
        <f t="shared" si="5"/>
        <v>160</v>
      </c>
      <c r="R20" s="54">
        <f t="shared" si="6"/>
        <v>102.84327272727273</v>
      </c>
      <c r="S20" s="54">
        <f t="shared" si="7"/>
        <v>109.00316363636365</v>
      </c>
      <c r="T20" s="54">
        <f t="shared" si="8"/>
        <v>-2.8048260000000003</v>
      </c>
      <c r="U20" s="54">
        <f t="shared" si="9"/>
        <v>0.33879400000000004</v>
      </c>
      <c r="V20" s="54">
        <f t="shared" si="10"/>
        <v>-6.099999999999994</v>
      </c>
    </row>
    <row r="21" spans="1:22" ht="12.75">
      <c r="A21" s="303"/>
      <c r="B21" s="13">
        <v>17</v>
      </c>
      <c r="C21" s="219" t="s">
        <v>29</v>
      </c>
      <c r="D21" s="225">
        <v>50</v>
      </c>
      <c r="E21" s="227" t="s">
        <v>25</v>
      </c>
      <c r="F21" s="54">
        <v>1860.33</v>
      </c>
      <c r="G21" s="54">
        <v>1860.33</v>
      </c>
      <c r="H21" s="54">
        <v>8.932</v>
      </c>
      <c r="I21" s="54">
        <f t="shared" si="0"/>
        <v>8.932</v>
      </c>
      <c r="J21" s="54">
        <v>8</v>
      </c>
      <c r="K21" s="54">
        <f t="shared" si="1"/>
        <v>5.21082</v>
      </c>
      <c r="L21" s="54">
        <f t="shared" si="2"/>
        <v>5.37744</v>
      </c>
      <c r="M21" s="54">
        <v>67</v>
      </c>
      <c r="N21" s="98">
        <f t="shared" si="11"/>
        <v>3.72118</v>
      </c>
      <c r="O21" s="54">
        <v>64</v>
      </c>
      <c r="P21" s="98">
        <f t="shared" si="12"/>
        <v>3.55456</v>
      </c>
      <c r="Q21" s="54">
        <f t="shared" si="5"/>
        <v>160</v>
      </c>
      <c r="R21" s="54">
        <f t="shared" si="6"/>
        <v>104.2164</v>
      </c>
      <c r="S21" s="54">
        <f t="shared" si="7"/>
        <v>107.54879999999999</v>
      </c>
      <c r="T21" s="54">
        <f t="shared" si="8"/>
        <v>-2.62256</v>
      </c>
      <c r="U21" s="54">
        <f t="shared" si="9"/>
        <v>0.16662</v>
      </c>
      <c r="V21" s="54">
        <f t="shared" si="10"/>
        <v>-3</v>
      </c>
    </row>
    <row r="22" spans="1:22" ht="12.75">
      <c r="A22" s="303"/>
      <c r="B22" s="13">
        <v>18</v>
      </c>
      <c r="C22" s="219" t="s">
        <v>63</v>
      </c>
      <c r="D22" s="225">
        <v>60</v>
      </c>
      <c r="E22" s="227" t="s">
        <v>25</v>
      </c>
      <c r="F22" s="54">
        <v>3137.85</v>
      </c>
      <c r="G22" s="54">
        <v>3137.85</v>
      </c>
      <c r="H22" s="54">
        <v>12.494</v>
      </c>
      <c r="I22" s="54">
        <f t="shared" si="0"/>
        <v>12.494</v>
      </c>
      <c r="J22" s="54">
        <v>9.6</v>
      </c>
      <c r="K22" s="54">
        <f t="shared" si="1"/>
        <v>6.82892</v>
      </c>
      <c r="L22" s="54">
        <f t="shared" si="2"/>
        <v>5.85697</v>
      </c>
      <c r="M22" s="54">
        <v>102</v>
      </c>
      <c r="N22" s="98">
        <f t="shared" si="11"/>
        <v>5.66508</v>
      </c>
      <c r="O22" s="54">
        <v>119.5</v>
      </c>
      <c r="P22" s="98">
        <f t="shared" si="12"/>
        <v>6.63703</v>
      </c>
      <c r="Q22" s="54">
        <f t="shared" si="5"/>
        <v>160</v>
      </c>
      <c r="R22" s="54">
        <f t="shared" si="6"/>
        <v>113.81533333333333</v>
      </c>
      <c r="S22" s="54">
        <f t="shared" si="7"/>
        <v>97.61616666666666</v>
      </c>
      <c r="T22" s="54">
        <f t="shared" si="8"/>
        <v>-3.74303</v>
      </c>
      <c r="U22" s="54">
        <f t="shared" si="9"/>
        <v>-0.9719500000000005</v>
      </c>
      <c r="V22" s="54">
        <f t="shared" si="10"/>
        <v>17.5</v>
      </c>
    </row>
    <row r="23" spans="1:22" ht="12.75">
      <c r="A23" s="303"/>
      <c r="B23" s="13">
        <v>19</v>
      </c>
      <c r="C23" s="219" t="s">
        <v>64</v>
      </c>
      <c r="D23" s="225">
        <v>30</v>
      </c>
      <c r="E23" s="100" t="s">
        <v>25</v>
      </c>
      <c r="F23" s="54">
        <v>1734.68</v>
      </c>
      <c r="G23" s="54">
        <v>1734.68</v>
      </c>
      <c r="H23" s="54">
        <v>6.136</v>
      </c>
      <c r="I23" s="54">
        <f t="shared" si="0"/>
        <v>6.136</v>
      </c>
      <c r="J23" s="54">
        <v>4.8</v>
      </c>
      <c r="K23" s="54">
        <f t="shared" si="1"/>
        <v>3.0813</v>
      </c>
      <c r="L23" s="54">
        <f t="shared" si="2"/>
        <v>2.91468</v>
      </c>
      <c r="M23" s="54">
        <v>55</v>
      </c>
      <c r="N23" s="98">
        <f t="shared" si="11"/>
        <v>3.0547</v>
      </c>
      <c r="O23" s="54">
        <v>58</v>
      </c>
      <c r="P23" s="98">
        <f t="shared" si="12"/>
        <v>3.22132</v>
      </c>
      <c r="Q23" s="54">
        <f t="shared" si="5"/>
        <v>160</v>
      </c>
      <c r="R23" s="54">
        <f t="shared" si="6"/>
        <v>102.71000000000001</v>
      </c>
      <c r="S23" s="54">
        <f t="shared" si="7"/>
        <v>97.156</v>
      </c>
      <c r="T23" s="54">
        <f t="shared" si="8"/>
        <v>-1.8853199999999997</v>
      </c>
      <c r="U23" s="54">
        <f t="shared" si="9"/>
        <v>-0.16662</v>
      </c>
      <c r="V23" s="54">
        <f t="shared" si="10"/>
        <v>3</v>
      </c>
    </row>
    <row r="24" spans="1:22" ht="12.75">
      <c r="A24" s="303"/>
      <c r="B24" s="13">
        <v>20</v>
      </c>
      <c r="C24" s="219" t="s">
        <v>33</v>
      </c>
      <c r="D24" s="225">
        <v>90</v>
      </c>
      <c r="E24" s="100" t="s">
        <v>25</v>
      </c>
      <c r="F24" s="54">
        <v>4575.29</v>
      </c>
      <c r="G24" s="54">
        <v>4575.29</v>
      </c>
      <c r="H24" s="54">
        <v>17.848</v>
      </c>
      <c r="I24" s="54">
        <f t="shared" si="0"/>
        <v>17.848</v>
      </c>
      <c r="J24" s="54">
        <v>14.4</v>
      </c>
      <c r="K24" s="54">
        <f t="shared" si="1"/>
        <v>8.406199999999998</v>
      </c>
      <c r="L24" s="54">
        <f t="shared" si="2"/>
        <v>8.794979999999999</v>
      </c>
      <c r="M24" s="54">
        <v>170</v>
      </c>
      <c r="N24" s="98">
        <f t="shared" si="11"/>
        <v>9.4418</v>
      </c>
      <c r="O24" s="54">
        <v>163</v>
      </c>
      <c r="P24" s="98">
        <f t="shared" si="12"/>
        <v>9.05302</v>
      </c>
      <c r="Q24" s="54">
        <f t="shared" si="5"/>
        <v>160</v>
      </c>
      <c r="R24" s="54">
        <f t="shared" si="6"/>
        <v>93.4022222222222</v>
      </c>
      <c r="S24" s="54">
        <f t="shared" si="7"/>
        <v>97.722</v>
      </c>
      <c r="T24" s="54">
        <f t="shared" si="8"/>
        <v>-5.6050200000000014</v>
      </c>
      <c r="U24" s="54">
        <f t="shared" si="9"/>
        <v>0.38878000000000057</v>
      </c>
      <c r="V24" s="54">
        <f t="shared" si="10"/>
        <v>-7</v>
      </c>
    </row>
    <row r="25" spans="1:22" ht="12.75">
      <c r="A25" s="303"/>
      <c r="B25" s="13">
        <v>21</v>
      </c>
      <c r="C25" s="219" t="s">
        <v>65</v>
      </c>
      <c r="D25" s="225">
        <v>45</v>
      </c>
      <c r="E25" s="100" t="s">
        <v>25</v>
      </c>
      <c r="F25" s="54">
        <v>2197.71</v>
      </c>
      <c r="G25" s="54">
        <v>2197.71</v>
      </c>
      <c r="H25" s="54">
        <v>9.333</v>
      </c>
      <c r="I25" s="54">
        <f t="shared" si="0"/>
        <v>9.333</v>
      </c>
      <c r="J25" s="54">
        <v>7.2</v>
      </c>
      <c r="K25" s="54">
        <f t="shared" si="1"/>
        <v>4.6676400000000005</v>
      </c>
      <c r="L25" s="54">
        <f t="shared" si="2"/>
        <v>4.95355992</v>
      </c>
      <c r="M25" s="54">
        <v>84</v>
      </c>
      <c r="N25" s="98">
        <f t="shared" si="11"/>
        <v>4.66536</v>
      </c>
      <c r="O25" s="54">
        <v>78.852</v>
      </c>
      <c r="P25" s="98">
        <f t="shared" si="12"/>
        <v>4.37944008</v>
      </c>
      <c r="Q25" s="54">
        <f t="shared" si="5"/>
        <v>160</v>
      </c>
      <c r="R25" s="54">
        <f t="shared" si="6"/>
        <v>103.72533333333334</v>
      </c>
      <c r="S25" s="54">
        <f t="shared" si="7"/>
        <v>110.07910933333332</v>
      </c>
      <c r="T25" s="54">
        <f t="shared" si="8"/>
        <v>-2.24644008</v>
      </c>
      <c r="U25" s="54">
        <f t="shared" si="9"/>
        <v>0.28591991999999955</v>
      </c>
      <c r="V25" s="54">
        <f t="shared" si="10"/>
        <v>-5.147999999999996</v>
      </c>
    </row>
    <row r="26" spans="1:22" ht="12.75">
      <c r="A26" s="303"/>
      <c r="B26" s="13">
        <v>22</v>
      </c>
      <c r="C26" s="19" t="s">
        <v>66</v>
      </c>
      <c r="D26" s="100">
        <v>45</v>
      </c>
      <c r="E26" s="100" t="s">
        <v>25</v>
      </c>
      <c r="F26" s="54">
        <v>2224.3</v>
      </c>
      <c r="G26" s="54">
        <v>2224.3</v>
      </c>
      <c r="H26" s="54">
        <v>8.509</v>
      </c>
      <c r="I26" s="54">
        <f t="shared" si="0"/>
        <v>8.509</v>
      </c>
      <c r="J26" s="54">
        <v>7.2</v>
      </c>
      <c r="K26" s="54">
        <f t="shared" si="1"/>
        <v>4.73228</v>
      </c>
      <c r="L26" s="54">
        <f t="shared" si="2"/>
        <v>4.95444</v>
      </c>
      <c r="M26" s="54">
        <v>68</v>
      </c>
      <c r="N26" s="98">
        <f t="shared" si="11"/>
        <v>3.77672</v>
      </c>
      <c r="O26" s="54">
        <v>64</v>
      </c>
      <c r="P26" s="98">
        <f t="shared" si="12"/>
        <v>3.55456</v>
      </c>
      <c r="Q26" s="54">
        <f t="shared" si="5"/>
        <v>160</v>
      </c>
      <c r="R26" s="54">
        <f t="shared" si="6"/>
        <v>105.16177777777779</v>
      </c>
      <c r="S26" s="54">
        <f t="shared" si="7"/>
        <v>110.09866666666666</v>
      </c>
      <c r="T26" s="54">
        <f t="shared" si="8"/>
        <v>-2.2455600000000002</v>
      </c>
      <c r="U26" s="54">
        <f t="shared" si="9"/>
        <v>0.22216000000000014</v>
      </c>
      <c r="V26" s="54">
        <f t="shared" si="10"/>
        <v>-4</v>
      </c>
    </row>
    <row r="27" spans="1:22" ht="12.75">
      <c r="A27" s="303"/>
      <c r="B27" s="13">
        <v>23</v>
      </c>
      <c r="C27" s="19" t="s">
        <v>34</v>
      </c>
      <c r="D27" s="100">
        <v>25</v>
      </c>
      <c r="E27" s="100" t="s">
        <v>25</v>
      </c>
      <c r="F27" s="54">
        <v>1351.97</v>
      </c>
      <c r="G27" s="54">
        <v>1351.97</v>
      </c>
      <c r="H27" s="54">
        <v>5.626</v>
      </c>
      <c r="I27" s="54">
        <f t="shared" si="0"/>
        <v>5.626</v>
      </c>
      <c r="J27" s="54">
        <v>4</v>
      </c>
      <c r="K27" s="54">
        <f t="shared" si="1"/>
        <v>2.7379200000000004</v>
      </c>
      <c r="L27" s="54">
        <f t="shared" si="2"/>
        <v>2.2936000000000005</v>
      </c>
      <c r="M27" s="54">
        <v>52</v>
      </c>
      <c r="N27" s="98">
        <f t="shared" si="11"/>
        <v>2.88808</v>
      </c>
      <c r="O27" s="54">
        <v>60</v>
      </c>
      <c r="P27" s="98">
        <f t="shared" si="12"/>
        <v>3.3324</v>
      </c>
      <c r="Q27" s="54">
        <f t="shared" si="5"/>
        <v>160</v>
      </c>
      <c r="R27" s="54">
        <f t="shared" si="6"/>
        <v>109.51680000000002</v>
      </c>
      <c r="S27" s="54">
        <f t="shared" si="7"/>
        <v>91.74400000000001</v>
      </c>
      <c r="T27" s="54">
        <f t="shared" si="8"/>
        <v>-1.7063999999999995</v>
      </c>
      <c r="U27" s="54">
        <f t="shared" si="9"/>
        <v>-0.4443199999999998</v>
      </c>
      <c r="V27" s="54">
        <f t="shared" si="10"/>
        <v>8</v>
      </c>
    </row>
    <row r="28" spans="1:22" ht="12.75">
      <c r="A28" s="303"/>
      <c r="B28" s="13">
        <v>24</v>
      </c>
      <c r="C28" s="10" t="s">
        <v>71</v>
      </c>
      <c r="D28" s="100">
        <v>38</v>
      </c>
      <c r="E28" s="100">
        <v>2005</v>
      </c>
      <c r="F28" s="50">
        <v>2284.45</v>
      </c>
      <c r="G28" s="50">
        <v>2061.05</v>
      </c>
      <c r="H28" s="50">
        <v>8.605</v>
      </c>
      <c r="I28" s="50">
        <f>H28</f>
        <v>8.605</v>
      </c>
      <c r="J28" s="50">
        <v>6.08</v>
      </c>
      <c r="K28" s="50">
        <f>I28-N28</f>
        <v>3.8926000000000007</v>
      </c>
      <c r="L28" s="50">
        <f>I28-P28</f>
        <v>2.9014252000000003</v>
      </c>
      <c r="M28" s="54">
        <v>84</v>
      </c>
      <c r="N28" s="50">
        <f>M28*0.0561</f>
        <v>4.7124</v>
      </c>
      <c r="O28" s="50">
        <v>101.668</v>
      </c>
      <c r="P28" s="50">
        <f>O28*0.0561</f>
        <v>5.7035748</v>
      </c>
      <c r="Q28" s="50">
        <f>J28*1000/D28</f>
        <v>160</v>
      </c>
      <c r="R28" s="50">
        <f>K28*1000/D28</f>
        <v>102.43684210526318</v>
      </c>
      <c r="S28" s="50">
        <f>L28*1000/D28</f>
        <v>76.3532947368421</v>
      </c>
      <c r="T28" s="50">
        <f>L28-J28</f>
        <v>-3.1785748</v>
      </c>
      <c r="U28" s="50">
        <f>N28-P28</f>
        <v>-0.9911748000000005</v>
      </c>
      <c r="V28" s="50">
        <f>O28-M28</f>
        <v>17.668000000000006</v>
      </c>
    </row>
    <row r="29" spans="1:22" ht="12.75">
      <c r="A29" s="303"/>
      <c r="B29" s="13">
        <v>25</v>
      </c>
      <c r="C29" s="25" t="s">
        <v>73</v>
      </c>
      <c r="D29" s="115">
        <v>45</v>
      </c>
      <c r="E29" s="115">
        <v>2006</v>
      </c>
      <c r="F29" s="114">
        <v>2892.38</v>
      </c>
      <c r="G29" s="114">
        <v>2892.38</v>
      </c>
      <c r="H29" s="50">
        <v>6.106</v>
      </c>
      <c r="I29" s="50">
        <f>H29</f>
        <v>6.106</v>
      </c>
      <c r="J29" s="50">
        <v>3.6</v>
      </c>
      <c r="K29" s="50">
        <f>I29-N29</f>
        <v>-1.2379999999999995</v>
      </c>
      <c r="L29" s="50">
        <f>I29-P29</f>
        <v>0.2919999999999998</v>
      </c>
      <c r="M29" s="54">
        <v>144</v>
      </c>
      <c r="N29" s="50">
        <f>M29*0.051</f>
        <v>7.343999999999999</v>
      </c>
      <c r="O29" s="108">
        <v>114</v>
      </c>
      <c r="P29" s="50">
        <f>O29*0.051</f>
        <v>5.814</v>
      </c>
      <c r="Q29" s="50">
        <f>J29*1000/D29</f>
        <v>80</v>
      </c>
      <c r="R29" s="50">
        <f>K29*1000/D29</f>
        <v>-27.511111111111102</v>
      </c>
      <c r="S29" s="50">
        <f>L29*1000/D29</f>
        <v>6.488888888888885</v>
      </c>
      <c r="T29" s="50">
        <f>L29-J29</f>
        <v>-3.3080000000000003</v>
      </c>
      <c r="U29" s="50">
        <f>N29-P29</f>
        <v>1.5299999999999994</v>
      </c>
      <c r="V29" s="50">
        <f>O29-M29</f>
        <v>-30</v>
      </c>
    </row>
    <row r="30" spans="1:22" ht="12.75">
      <c r="A30" s="303"/>
      <c r="B30" s="13">
        <v>26</v>
      </c>
      <c r="C30" s="26" t="s">
        <v>74</v>
      </c>
      <c r="D30" s="228">
        <v>9</v>
      </c>
      <c r="E30" s="228">
        <v>1928</v>
      </c>
      <c r="F30" s="102">
        <v>608.8</v>
      </c>
      <c r="G30" s="102">
        <v>445.64</v>
      </c>
      <c r="H30" s="98">
        <v>1.65</v>
      </c>
      <c r="I30" s="98">
        <f>H30</f>
        <v>1.65</v>
      </c>
      <c r="J30" s="101">
        <v>1.44</v>
      </c>
      <c r="K30" s="98">
        <f>I30-N30</f>
        <v>0.885</v>
      </c>
      <c r="L30" s="98">
        <f>I30-P30</f>
        <v>0.2729999999999999</v>
      </c>
      <c r="M30" s="98">
        <v>15</v>
      </c>
      <c r="N30" s="98">
        <f>M30*0.051</f>
        <v>0.7649999999999999</v>
      </c>
      <c r="O30" s="98">
        <v>27</v>
      </c>
      <c r="P30" s="98">
        <f>O30*0.051</f>
        <v>1.377</v>
      </c>
      <c r="Q30" s="98">
        <f>J30*1000/D30</f>
        <v>160</v>
      </c>
      <c r="R30" s="98">
        <f aca="true" t="shared" si="13" ref="R30:R41">K30*1000/D30</f>
        <v>98.33333333333333</v>
      </c>
      <c r="S30" s="98">
        <f>L30*1000/D30</f>
        <v>30.33333333333332</v>
      </c>
      <c r="T30" s="98">
        <f>L30-J30</f>
        <v>-1.167</v>
      </c>
      <c r="U30" s="98">
        <f>N30-P30</f>
        <v>-0.6120000000000001</v>
      </c>
      <c r="V30" s="54">
        <f aca="true" t="shared" si="14" ref="V30:V41">O30-M30</f>
        <v>12</v>
      </c>
    </row>
    <row r="31" spans="1:22" ht="12.75">
      <c r="A31" s="303"/>
      <c r="B31" s="13">
        <v>27</v>
      </c>
      <c r="C31" s="26" t="s">
        <v>77</v>
      </c>
      <c r="D31" s="228">
        <v>50</v>
      </c>
      <c r="E31" s="228"/>
      <c r="F31" s="102">
        <v>2615.04</v>
      </c>
      <c r="G31" s="102">
        <v>2615.04</v>
      </c>
      <c r="H31" s="97">
        <v>10.23</v>
      </c>
      <c r="I31" s="97">
        <v>10.23</v>
      </c>
      <c r="J31" s="97">
        <f>(D31*160/1000)</f>
        <v>8</v>
      </c>
      <c r="K31" s="97">
        <f>I31-N31</f>
        <v>5.3340000000000005</v>
      </c>
      <c r="L31" s="97">
        <f>I31-P31</f>
        <v>7.152912000000001</v>
      </c>
      <c r="M31" s="97">
        <v>96</v>
      </c>
      <c r="N31" s="97">
        <f>M31*0.051</f>
        <v>4.896</v>
      </c>
      <c r="O31" s="97">
        <v>50.61</v>
      </c>
      <c r="P31" s="97">
        <f>O31*60.8/1000</f>
        <v>3.077088</v>
      </c>
      <c r="Q31" s="97">
        <f>J31*1000/D31</f>
        <v>160</v>
      </c>
      <c r="R31" s="97">
        <f t="shared" si="13"/>
        <v>106.68000000000002</v>
      </c>
      <c r="S31" s="97">
        <f>L31*1000/D31</f>
        <v>143.05824</v>
      </c>
      <c r="T31" s="97">
        <f>L31-J31</f>
        <v>-0.8470879999999994</v>
      </c>
      <c r="U31" s="97">
        <f>N31-P31</f>
        <v>1.818912</v>
      </c>
      <c r="V31" s="50">
        <f t="shared" si="14"/>
        <v>-45.39</v>
      </c>
    </row>
    <row r="32" spans="1:22" ht="12.75">
      <c r="A32" s="303"/>
      <c r="B32" s="13">
        <v>28</v>
      </c>
      <c r="C32" s="26" t="s">
        <v>78</v>
      </c>
      <c r="D32" s="228">
        <v>40</v>
      </c>
      <c r="E32" s="228"/>
      <c r="F32" s="49">
        <v>2290.61</v>
      </c>
      <c r="G32" s="49">
        <v>2290.61</v>
      </c>
      <c r="H32" s="50">
        <v>6.89</v>
      </c>
      <c r="I32" s="50">
        <v>6.89</v>
      </c>
      <c r="J32" s="97">
        <f aca="true" t="shared" si="15" ref="J32:J41">(D32*160/1000)</f>
        <v>6.4</v>
      </c>
      <c r="K32" s="50">
        <f aca="true" t="shared" si="16" ref="K32:K41">I32-N32</f>
        <v>4.5440000000000005</v>
      </c>
      <c r="L32" s="97">
        <f aca="true" t="shared" si="17" ref="L32:L41">I32-P32</f>
        <v>4.150352</v>
      </c>
      <c r="M32" s="50">
        <v>46</v>
      </c>
      <c r="N32" s="50">
        <f aca="true" t="shared" si="18" ref="N32:N41">M32*0.051</f>
        <v>2.3459999999999996</v>
      </c>
      <c r="O32" s="50">
        <v>45.06</v>
      </c>
      <c r="P32" s="97">
        <f aca="true" t="shared" si="19" ref="P32:P41">O32*60.8/1000</f>
        <v>2.7396480000000003</v>
      </c>
      <c r="Q32" s="50">
        <f aca="true" t="shared" si="20" ref="Q32:Q41">J32*1000/D32</f>
        <v>160</v>
      </c>
      <c r="R32" s="97">
        <f t="shared" si="13"/>
        <v>113.60000000000002</v>
      </c>
      <c r="S32" s="97">
        <f aca="true" t="shared" si="21" ref="S32:S41">L32*1000/D32</f>
        <v>103.7588</v>
      </c>
      <c r="T32" s="50">
        <f aca="true" t="shared" si="22" ref="T32:T41">L32-J32</f>
        <v>-2.2496480000000005</v>
      </c>
      <c r="U32" s="50">
        <f aca="true" t="shared" si="23" ref="U32:U41">N32-P32</f>
        <v>-0.39364800000000066</v>
      </c>
      <c r="V32" s="50">
        <f t="shared" si="14"/>
        <v>-0.9399999999999977</v>
      </c>
    </row>
    <row r="33" spans="1:22" ht="12.75">
      <c r="A33" s="303"/>
      <c r="B33" s="13">
        <v>29</v>
      </c>
      <c r="C33" s="42" t="s">
        <v>79</v>
      </c>
      <c r="D33" s="229">
        <v>40</v>
      </c>
      <c r="E33" s="229"/>
      <c r="F33" s="51">
        <v>2256.03</v>
      </c>
      <c r="G33" s="51">
        <v>2256.03</v>
      </c>
      <c r="H33" s="50">
        <v>8.46</v>
      </c>
      <c r="I33" s="50">
        <v>8.46</v>
      </c>
      <c r="J33" s="97">
        <f t="shared" si="15"/>
        <v>6.4</v>
      </c>
      <c r="K33" s="50">
        <f t="shared" si="16"/>
        <v>6.216000000000001</v>
      </c>
      <c r="L33" s="97">
        <f t="shared" si="17"/>
        <v>2.614688000000001</v>
      </c>
      <c r="M33" s="50">
        <v>44</v>
      </c>
      <c r="N33" s="50">
        <f t="shared" si="18"/>
        <v>2.2439999999999998</v>
      </c>
      <c r="O33" s="50">
        <v>96.14</v>
      </c>
      <c r="P33" s="97">
        <f t="shared" si="19"/>
        <v>5.845312</v>
      </c>
      <c r="Q33" s="50">
        <f t="shared" si="20"/>
        <v>160</v>
      </c>
      <c r="R33" s="50">
        <f t="shared" si="13"/>
        <v>155.40000000000003</v>
      </c>
      <c r="S33" s="97">
        <f t="shared" si="21"/>
        <v>65.36720000000003</v>
      </c>
      <c r="T33" s="50">
        <f t="shared" si="22"/>
        <v>-3.7853119999999993</v>
      </c>
      <c r="U33" s="50">
        <f t="shared" si="23"/>
        <v>-3.601312</v>
      </c>
      <c r="V33" s="50">
        <f t="shared" si="14"/>
        <v>52.14</v>
      </c>
    </row>
    <row r="34" spans="1:22" ht="12.75">
      <c r="A34" s="303"/>
      <c r="B34" s="13">
        <v>30</v>
      </c>
      <c r="C34" s="40" t="s">
        <v>81</v>
      </c>
      <c r="D34" s="230">
        <v>8</v>
      </c>
      <c r="E34" s="230"/>
      <c r="F34" s="124">
        <v>371.23</v>
      </c>
      <c r="G34" s="124">
        <v>371.23</v>
      </c>
      <c r="H34" s="50">
        <v>1.48</v>
      </c>
      <c r="I34" s="50">
        <v>1.48</v>
      </c>
      <c r="J34" s="97">
        <f t="shared" si="15"/>
        <v>1.28</v>
      </c>
      <c r="K34" s="50">
        <f t="shared" si="16"/>
        <v>0.97</v>
      </c>
      <c r="L34" s="97">
        <f t="shared" si="17"/>
        <v>0.6014400000000001</v>
      </c>
      <c r="M34" s="50">
        <v>10</v>
      </c>
      <c r="N34" s="50">
        <f t="shared" si="18"/>
        <v>0.51</v>
      </c>
      <c r="O34" s="50">
        <v>14.45</v>
      </c>
      <c r="P34" s="97">
        <f t="shared" si="19"/>
        <v>0.8785599999999999</v>
      </c>
      <c r="Q34" s="50">
        <f t="shared" si="20"/>
        <v>160</v>
      </c>
      <c r="R34" s="50">
        <f t="shared" si="13"/>
        <v>121.25</v>
      </c>
      <c r="S34" s="97">
        <f t="shared" si="21"/>
        <v>75.18</v>
      </c>
      <c r="T34" s="50">
        <f t="shared" si="22"/>
        <v>-0.6785599999999999</v>
      </c>
      <c r="U34" s="50">
        <f t="shared" si="23"/>
        <v>-0.3685599999999999</v>
      </c>
      <c r="V34" s="50">
        <f t="shared" si="14"/>
        <v>4.449999999999999</v>
      </c>
    </row>
    <row r="35" spans="1:22" ht="12.75">
      <c r="A35" s="303"/>
      <c r="B35" s="13">
        <v>31</v>
      </c>
      <c r="C35" s="44" t="s">
        <v>83</v>
      </c>
      <c r="D35" s="231">
        <v>20</v>
      </c>
      <c r="E35" s="231"/>
      <c r="F35" s="125">
        <v>712.76</v>
      </c>
      <c r="G35" s="125">
        <v>712.76</v>
      </c>
      <c r="H35" s="52">
        <v>3.99</v>
      </c>
      <c r="I35" s="52">
        <v>3.99</v>
      </c>
      <c r="J35" s="103">
        <f t="shared" si="15"/>
        <v>3.2</v>
      </c>
      <c r="K35" s="52">
        <f t="shared" si="16"/>
        <v>3.0210000000000004</v>
      </c>
      <c r="L35" s="103">
        <f t="shared" si="17"/>
        <v>3.18136</v>
      </c>
      <c r="M35" s="52">
        <v>19</v>
      </c>
      <c r="N35" s="52">
        <f t="shared" si="18"/>
        <v>0.969</v>
      </c>
      <c r="O35" s="109">
        <v>13.3</v>
      </c>
      <c r="P35" s="103">
        <f t="shared" si="19"/>
        <v>0.80864</v>
      </c>
      <c r="Q35" s="52">
        <f t="shared" si="20"/>
        <v>160</v>
      </c>
      <c r="R35" s="52">
        <f t="shared" si="13"/>
        <v>151.05</v>
      </c>
      <c r="S35" s="103">
        <f t="shared" si="21"/>
        <v>159.068</v>
      </c>
      <c r="T35" s="52">
        <f t="shared" si="22"/>
        <v>-0.01863999999999999</v>
      </c>
      <c r="U35" s="52">
        <f t="shared" si="23"/>
        <v>0.16035999999999995</v>
      </c>
      <c r="V35" s="52">
        <f t="shared" si="14"/>
        <v>-5.699999999999999</v>
      </c>
    </row>
    <row r="36" spans="1:22" ht="12.75">
      <c r="A36" s="303"/>
      <c r="B36" s="13">
        <v>32</v>
      </c>
      <c r="C36" s="45" t="s">
        <v>84</v>
      </c>
      <c r="D36" s="232">
        <v>40</v>
      </c>
      <c r="E36" s="232"/>
      <c r="F36" s="53">
        <v>2271.99</v>
      </c>
      <c r="G36" s="53">
        <v>2271.99</v>
      </c>
      <c r="H36" s="54">
        <v>8</v>
      </c>
      <c r="I36" s="54">
        <v>8</v>
      </c>
      <c r="J36" s="54">
        <f t="shared" si="15"/>
        <v>6.4</v>
      </c>
      <c r="K36" s="54">
        <f t="shared" si="16"/>
        <v>6.011</v>
      </c>
      <c r="L36" s="54">
        <f t="shared" si="17"/>
        <v>5.338176</v>
      </c>
      <c r="M36" s="54">
        <v>39</v>
      </c>
      <c r="N36" s="54">
        <f t="shared" si="18"/>
        <v>1.9889999999999999</v>
      </c>
      <c r="O36" s="54">
        <v>43.78</v>
      </c>
      <c r="P36" s="54">
        <f t="shared" si="19"/>
        <v>2.661824</v>
      </c>
      <c r="Q36" s="54">
        <f t="shared" si="20"/>
        <v>160</v>
      </c>
      <c r="R36" s="54">
        <f t="shared" si="13"/>
        <v>150.275</v>
      </c>
      <c r="S36" s="54">
        <f t="shared" si="21"/>
        <v>133.4544</v>
      </c>
      <c r="T36" s="54">
        <f t="shared" si="22"/>
        <v>-1.0618240000000005</v>
      </c>
      <c r="U36" s="54">
        <f t="shared" si="23"/>
        <v>-0.6728240000000003</v>
      </c>
      <c r="V36" s="54">
        <f t="shared" si="14"/>
        <v>4.780000000000001</v>
      </c>
    </row>
    <row r="37" spans="1:22" ht="12.75">
      <c r="A37" s="303"/>
      <c r="B37" s="13">
        <v>33</v>
      </c>
      <c r="C37" s="45" t="s">
        <v>85</v>
      </c>
      <c r="D37" s="232">
        <v>40</v>
      </c>
      <c r="E37" s="232"/>
      <c r="F37" s="53">
        <v>2247.83</v>
      </c>
      <c r="G37" s="53">
        <v>2247.83</v>
      </c>
      <c r="H37" s="54">
        <v>7.58</v>
      </c>
      <c r="I37" s="54">
        <v>7.58</v>
      </c>
      <c r="J37" s="54">
        <f t="shared" si="15"/>
        <v>6.4</v>
      </c>
      <c r="K37" s="54">
        <f t="shared" si="16"/>
        <v>5.948</v>
      </c>
      <c r="L37" s="54">
        <f t="shared" si="17"/>
        <v>5.310336</v>
      </c>
      <c r="M37" s="54">
        <v>32</v>
      </c>
      <c r="N37" s="54">
        <f t="shared" si="18"/>
        <v>1.632</v>
      </c>
      <c r="O37" s="54">
        <v>37.33</v>
      </c>
      <c r="P37" s="54">
        <f t="shared" si="19"/>
        <v>2.2696639999999997</v>
      </c>
      <c r="Q37" s="54">
        <f t="shared" si="20"/>
        <v>160</v>
      </c>
      <c r="R37" s="54">
        <f t="shared" si="13"/>
        <v>148.7</v>
      </c>
      <c r="S37" s="54">
        <f t="shared" si="21"/>
        <v>132.7584</v>
      </c>
      <c r="T37" s="54">
        <f t="shared" si="22"/>
        <v>-1.089664</v>
      </c>
      <c r="U37" s="54">
        <f t="shared" si="23"/>
        <v>-0.6376639999999998</v>
      </c>
      <c r="V37" s="54">
        <f t="shared" si="14"/>
        <v>5.329999999999998</v>
      </c>
    </row>
    <row r="38" spans="1:22" ht="12.75">
      <c r="A38" s="303"/>
      <c r="B38" s="13">
        <v>34</v>
      </c>
      <c r="C38" s="45" t="s">
        <v>86</v>
      </c>
      <c r="D38" s="232">
        <v>39</v>
      </c>
      <c r="E38" s="232"/>
      <c r="F38" s="53">
        <v>275.19</v>
      </c>
      <c r="G38" s="53">
        <v>275.19</v>
      </c>
      <c r="H38" s="54">
        <v>8.1</v>
      </c>
      <c r="I38" s="54">
        <v>8.1</v>
      </c>
      <c r="J38" s="54">
        <f t="shared" si="15"/>
        <v>6.24</v>
      </c>
      <c r="K38" s="54">
        <f t="shared" si="16"/>
        <v>5.907</v>
      </c>
      <c r="L38" s="54">
        <f t="shared" si="17"/>
        <v>6.111839999999999</v>
      </c>
      <c r="M38" s="54">
        <v>43</v>
      </c>
      <c r="N38" s="54">
        <f t="shared" si="18"/>
        <v>2.193</v>
      </c>
      <c r="O38" s="54">
        <v>32.7</v>
      </c>
      <c r="P38" s="54">
        <f t="shared" si="19"/>
        <v>1.9881600000000001</v>
      </c>
      <c r="Q38" s="54">
        <f t="shared" si="20"/>
        <v>160</v>
      </c>
      <c r="R38" s="54">
        <f t="shared" si="13"/>
        <v>151.46153846153845</v>
      </c>
      <c r="S38" s="54">
        <f t="shared" si="21"/>
        <v>156.71384615384613</v>
      </c>
      <c r="T38" s="54">
        <f t="shared" si="22"/>
        <v>-0.12816000000000116</v>
      </c>
      <c r="U38" s="54">
        <f t="shared" si="23"/>
        <v>0.2048399999999999</v>
      </c>
      <c r="V38" s="54">
        <f t="shared" si="14"/>
        <v>-10.299999999999997</v>
      </c>
    </row>
    <row r="39" spans="1:22" ht="12.75">
      <c r="A39" s="303"/>
      <c r="B39" s="13">
        <v>35</v>
      </c>
      <c r="C39" s="45" t="s">
        <v>87</v>
      </c>
      <c r="D39" s="232">
        <v>40</v>
      </c>
      <c r="E39" s="233"/>
      <c r="F39" s="53">
        <v>2289.49</v>
      </c>
      <c r="G39" s="53">
        <v>2289.49</v>
      </c>
      <c r="H39" s="54">
        <v>8.2</v>
      </c>
      <c r="I39" s="54">
        <v>8.2</v>
      </c>
      <c r="J39" s="54">
        <f t="shared" si="15"/>
        <v>6.4</v>
      </c>
      <c r="K39" s="54">
        <f t="shared" si="16"/>
        <v>5.292999999999999</v>
      </c>
      <c r="L39" s="54">
        <f t="shared" si="17"/>
        <v>5.123519999999999</v>
      </c>
      <c r="M39" s="54">
        <v>57</v>
      </c>
      <c r="N39" s="54">
        <f t="shared" si="18"/>
        <v>2.907</v>
      </c>
      <c r="O39" s="54">
        <v>50.6</v>
      </c>
      <c r="P39" s="54">
        <f t="shared" si="19"/>
        <v>3.07648</v>
      </c>
      <c r="Q39" s="54">
        <f t="shared" si="20"/>
        <v>160</v>
      </c>
      <c r="R39" s="54">
        <f t="shared" si="13"/>
        <v>132.325</v>
      </c>
      <c r="S39" s="54">
        <f t="shared" si="21"/>
        <v>128.088</v>
      </c>
      <c r="T39" s="54">
        <f t="shared" si="22"/>
        <v>-1.2764800000000012</v>
      </c>
      <c r="U39" s="54">
        <f t="shared" si="23"/>
        <v>-0.16948000000000008</v>
      </c>
      <c r="V39" s="54">
        <f t="shared" si="14"/>
        <v>-6.399999999999999</v>
      </c>
    </row>
    <row r="40" spans="1:22" ht="12.75">
      <c r="A40" s="303"/>
      <c r="B40" s="13">
        <v>36</v>
      </c>
      <c r="C40" s="43" t="s">
        <v>89</v>
      </c>
      <c r="D40" s="234">
        <v>40</v>
      </c>
      <c r="E40" s="235"/>
      <c r="F40" s="53">
        <v>2269.75</v>
      </c>
      <c r="G40" s="53">
        <v>2190.15</v>
      </c>
      <c r="H40" s="54">
        <v>6.73</v>
      </c>
      <c r="I40" s="54">
        <v>6.73</v>
      </c>
      <c r="J40" s="54">
        <f t="shared" si="15"/>
        <v>6.4</v>
      </c>
      <c r="K40" s="54">
        <f t="shared" si="16"/>
        <v>4.7410000000000005</v>
      </c>
      <c r="L40" s="98">
        <f t="shared" si="17"/>
        <v>4.639088000000001</v>
      </c>
      <c r="M40" s="54">
        <v>39</v>
      </c>
      <c r="N40" s="54">
        <f t="shared" si="18"/>
        <v>1.9889999999999999</v>
      </c>
      <c r="O40" s="54">
        <v>34.39</v>
      </c>
      <c r="P40" s="98">
        <f t="shared" si="19"/>
        <v>2.090912</v>
      </c>
      <c r="Q40" s="54">
        <f t="shared" si="20"/>
        <v>160</v>
      </c>
      <c r="R40" s="54">
        <f t="shared" si="13"/>
        <v>118.52500000000002</v>
      </c>
      <c r="S40" s="98">
        <f t="shared" si="21"/>
        <v>115.97720000000001</v>
      </c>
      <c r="T40" s="54">
        <f t="shared" si="22"/>
        <v>-1.7609119999999994</v>
      </c>
      <c r="U40" s="54">
        <f t="shared" si="23"/>
        <v>-0.101912</v>
      </c>
      <c r="V40" s="54">
        <f t="shared" si="14"/>
        <v>-4.609999999999999</v>
      </c>
    </row>
    <row r="41" spans="1:22" ht="12.75">
      <c r="A41" s="303"/>
      <c r="B41" s="13">
        <v>37</v>
      </c>
      <c r="C41" s="47" t="s">
        <v>91</v>
      </c>
      <c r="D41" s="236">
        <v>40</v>
      </c>
      <c r="E41" s="236"/>
      <c r="F41" s="55">
        <v>2173.87</v>
      </c>
      <c r="G41" s="55">
        <v>2173.87</v>
      </c>
      <c r="H41" s="54">
        <v>8.41</v>
      </c>
      <c r="I41" s="54">
        <v>8.41</v>
      </c>
      <c r="J41" s="54">
        <f t="shared" si="15"/>
        <v>6.4</v>
      </c>
      <c r="K41" s="54">
        <f t="shared" si="16"/>
        <v>5.86</v>
      </c>
      <c r="L41" s="54">
        <f t="shared" si="17"/>
        <v>5.6588</v>
      </c>
      <c r="M41" s="54">
        <v>50</v>
      </c>
      <c r="N41" s="54">
        <f t="shared" si="18"/>
        <v>2.55</v>
      </c>
      <c r="O41" s="54">
        <v>45.25</v>
      </c>
      <c r="P41" s="54">
        <f t="shared" si="19"/>
        <v>2.7512</v>
      </c>
      <c r="Q41" s="54">
        <f t="shared" si="20"/>
        <v>160</v>
      </c>
      <c r="R41" s="54">
        <f t="shared" si="13"/>
        <v>146.5</v>
      </c>
      <c r="S41" s="54">
        <f t="shared" si="21"/>
        <v>141.47</v>
      </c>
      <c r="T41" s="54">
        <f t="shared" si="22"/>
        <v>-0.7412000000000001</v>
      </c>
      <c r="U41" s="54">
        <f t="shared" si="23"/>
        <v>-0.20120000000000005</v>
      </c>
      <c r="V41" s="54">
        <f t="shared" si="14"/>
        <v>-4.75</v>
      </c>
    </row>
    <row r="42" spans="1:22" ht="12.75">
      <c r="A42" s="303"/>
      <c r="B42" s="13">
        <v>38</v>
      </c>
      <c r="C42" s="47" t="s">
        <v>93</v>
      </c>
      <c r="D42" s="236">
        <v>15</v>
      </c>
      <c r="E42" s="236"/>
      <c r="F42" s="55">
        <v>886.91</v>
      </c>
      <c r="G42" s="55">
        <v>886.91</v>
      </c>
      <c r="H42" s="54">
        <v>3.44</v>
      </c>
      <c r="I42" s="54">
        <v>3.44</v>
      </c>
      <c r="J42" s="54">
        <v>2.4</v>
      </c>
      <c r="K42" s="54">
        <v>2.318</v>
      </c>
      <c r="L42" s="54">
        <v>2.2258240000000002</v>
      </c>
      <c r="M42" s="54">
        <v>22</v>
      </c>
      <c r="N42" s="54">
        <v>1.1219999999999999</v>
      </c>
      <c r="O42" s="54">
        <v>19.97</v>
      </c>
      <c r="P42" s="54">
        <v>1.214176</v>
      </c>
      <c r="Q42" s="54">
        <v>160</v>
      </c>
      <c r="R42" s="54">
        <v>154.53333333333333</v>
      </c>
      <c r="S42" s="54">
        <v>148.38826666666668</v>
      </c>
      <c r="T42" s="54">
        <v>-0.17417599999999966</v>
      </c>
      <c r="U42" s="54">
        <v>-0.09217600000000004</v>
      </c>
      <c r="V42" s="54">
        <v>-2.030000000000001</v>
      </c>
    </row>
    <row r="43" spans="1:22" ht="12.75">
      <c r="A43" s="303"/>
      <c r="B43" s="13">
        <v>39</v>
      </c>
      <c r="C43" s="47" t="s">
        <v>94</v>
      </c>
      <c r="D43" s="236">
        <v>11</v>
      </c>
      <c r="E43" s="236"/>
      <c r="F43" s="55">
        <v>604.87</v>
      </c>
      <c r="G43" s="55">
        <v>604.87</v>
      </c>
      <c r="H43" s="54">
        <v>2.01</v>
      </c>
      <c r="I43" s="54">
        <v>2.01</v>
      </c>
      <c r="J43" s="54">
        <v>1.76</v>
      </c>
      <c r="K43" s="54">
        <v>1.4999999999999998</v>
      </c>
      <c r="L43" s="54">
        <v>1.121712</v>
      </c>
      <c r="M43" s="54">
        <v>10</v>
      </c>
      <c r="N43" s="54">
        <v>0.51</v>
      </c>
      <c r="O43" s="54">
        <v>14.61</v>
      </c>
      <c r="P43" s="54">
        <v>0.8882879999999999</v>
      </c>
      <c r="Q43" s="54">
        <v>160</v>
      </c>
      <c r="R43" s="54">
        <v>136.36363636363635</v>
      </c>
      <c r="S43" s="54">
        <v>101.97381818181817</v>
      </c>
      <c r="T43" s="54">
        <v>-0.638288</v>
      </c>
      <c r="U43" s="54">
        <v>-0.37828799999999985</v>
      </c>
      <c r="V43" s="54">
        <v>4.609999999999999</v>
      </c>
    </row>
    <row r="44" spans="1:22" ht="12.75">
      <c r="A44" s="303"/>
      <c r="B44" s="13">
        <v>40</v>
      </c>
      <c r="C44" s="47" t="s">
        <v>95</v>
      </c>
      <c r="D44" s="236">
        <v>18</v>
      </c>
      <c r="E44" s="236"/>
      <c r="F44" s="55">
        <v>935.07</v>
      </c>
      <c r="G44" s="55">
        <v>935.07</v>
      </c>
      <c r="H44" s="54">
        <v>4.13</v>
      </c>
      <c r="I44" s="54">
        <v>4.13</v>
      </c>
      <c r="J44" s="54">
        <v>2.88</v>
      </c>
      <c r="K44" s="54">
        <v>2.855</v>
      </c>
      <c r="L44" s="54">
        <v>2.53704</v>
      </c>
      <c r="M44" s="54">
        <v>25</v>
      </c>
      <c r="N44" s="54">
        <v>1.275</v>
      </c>
      <c r="O44" s="54">
        <v>26.2</v>
      </c>
      <c r="P44" s="54">
        <v>1.5929599999999997</v>
      </c>
      <c r="Q44" s="54">
        <v>160</v>
      </c>
      <c r="R44" s="54">
        <v>158.61111111111111</v>
      </c>
      <c r="S44" s="54">
        <v>140.94666666666666</v>
      </c>
      <c r="T44" s="54">
        <v>-0.3429599999999997</v>
      </c>
      <c r="U44" s="54">
        <v>-0.3179599999999998</v>
      </c>
      <c r="V44" s="54">
        <v>1.1999999999999993</v>
      </c>
    </row>
    <row r="45" spans="1:22" ht="12.75">
      <c r="A45" s="303"/>
      <c r="B45" s="13">
        <v>41</v>
      </c>
      <c r="C45" s="59" t="s">
        <v>105</v>
      </c>
      <c r="D45" s="100">
        <v>76</v>
      </c>
      <c r="E45" s="100">
        <v>1978</v>
      </c>
      <c r="F45" s="54">
        <v>3995.86</v>
      </c>
      <c r="G45" s="54">
        <v>3995.86</v>
      </c>
      <c r="H45" s="104">
        <v>14.905031999999999</v>
      </c>
      <c r="I45" s="105">
        <f aca="true" t="shared" si="24" ref="I45:I55">+H45</f>
        <v>14.905031999999999</v>
      </c>
      <c r="J45" s="105">
        <v>8.275032</v>
      </c>
      <c r="K45" s="54">
        <f aca="true" t="shared" si="25" ref="K45:K55">I45-N45</f>
        <v>7.510031999999999</v>
      </c>
      <c r="L45" s="54">
        <f aca="true" t="shared" si="26" ref="L45:L55">I45-P45</f>
        <v>8.275032</v>
      </c>
      <c r="M45" s="105">
        <v>145</v>
      </c>
      <c r="N45" s="54">
        <f>M45*0.051</f>
        <v>7.395</v>
      </c>
      <c r="O45" s="105">
        <v>130</v>
      </c>
      <c r="P45" s="54">
        <f>O45*0.051</f>
        <v>6.63</v>
      </c>
      <c r="Q45" s="50">
        <f aca="true" t="shared" si="27" ref="Q45:Q54">J45*1000/D45</f>
        <v>108.88199999999999</v>
      </c>
      <c r="R45" s="50">
        <f aca="true" t="shared" si="28" ref="R45:R54">K45*1000/D45</f>
        <v>98.81621052631579</v>
      </c>
      <c r="S45" s="50">
        <f aca="true" t="shared" si="29" ref="S45:S54">L45*1000/D45</f>
        <v>108.88199999999999</v>
      </c>
      <c r="T45" s="50">
        <f aca="true" t="shared" si="30" ref="T45:T55">L45-J45</f>
        <v>0</v>
      </c>
      <c r="U45" s="50">
        <f aca="true" t="shared" si="31" ref="U45:U55">N45-P45</f>
        <v>0.7649999999999997</v>
      </c>
      <c r="V45" s="50">
        <f aca="true" t="shared" si="32" ref="V45:V55">O45-M45</f>
        <v>-15</v>
      </c>
    </row>
    <row r="46" spans="1:22" ht="12.75">
      <c r="A46" s="303"/>
      <c r="B46" s="13">
        <v>42</v>
      </c>
      <c r="C46" s="59" t="s">
        <v>106</v>
      </c>
      <c r="D46" s="100">
        <v>72</v>
      </c>
      <c r="E46" s="100">
        <v>1976</v>
      </c>
      <c r="F46" s="54">
        <v>3781</v>
      </c>
      <c r="G46" s="54">
        <v>3781</v>
      </c>
      <c r="H46" s="104">
        <v>15.924003000000003</v>
      </c>
      <c r="I46" s="105">
        <f t="shared" si="24"/>
        <v>15.924003000000003</v>
      </c>
      <c r="J46" s="105">
        <v>10.166256</v>
      </c>
      <c r="K46" s="54">
        <f t="shared" si="25"/>
        <v>9.855003000000004</v>
      </c>
      <c r="L46" s="54">
        <f t="shared" si="26"/>
        <v>10.166256000000002</v>
      </c>
      <c r="M46" s="105">
        <v>119</v>
      </c>
      <c r="N46" s="54">
        <f>M46*0.051</f>
        <v>6.069</v>
      </c>
      <c r="O46" s="105">
        <v>112.897</v>
      </c>
      <c r="P46" s="54">
        <f>O46*0.051</f>
        <v>5.757747</v>
      </c>
      <c r="Q46" s="50">
        <f t="shared" si="27"/>
        <v>141.198</v>
      </c>
      <c r="R46" s="50">
        <f t="shared" si="28"/>
        <v>136.87504166666673</v>
      </c>
      <c r="S46" s="50">
        <f t="shared" si="29"/>
        <v>141.19800000000004</v>
      </c>
      <c r="T46" s="50">
        <f t="shared" si="30"/>
        <v>0</v>
      </c>
      <c r="U46" s="50">
        <f t="shared" si="31"/>
        <v>0.3112529999999998</v>
      </c>
      <c r="V46" s="50">
        <f t="shared" si="32"/>
        <v>-6.102999999999994</v>
      </c>
    </row>
    <row r="47" spans="1:22" ht="12.75">
      <c r="A47" s="303"/>
      <c r="B47" s="13">
        <v>43</v>
      </c>
      <c r="C47" s="59" t="s">
        <v>109</v>
      </c>
      <c r="D47" s="100">
        <v>59</v>
      </c>
      <c r="E47" s="100">
        <v>1971</v>
      </c>
      <c r="F47" s="54">
        <v>3136.9</v>
      </c>
      <c r="G47" s="54">
        <v>3136.9</v>
      </c>
      <c r="H47" s="104">
        <v>13.115024</v>
      </c>
      <c r="I47" s="105">
        <f t="shared" si="24"/>
        <v>13.115024</v>
      </c>
      <c r="J47" s="105">
        <v>7.448924</v>
      </c>
      <c r="K47" s="54">
        <f t="shared" si="25"/>
        <v>6.740024</v>
      </c>
      <c r="L47" s="54">
        <f t="shared" si="26"/>
        <v>7.448923898</v>
      </c>
      <c r="M47" s="105">
        <v>125</v>
      </c>
      <c r="N47" s="54">
        <f>M47*0.051</f>
        <v>6.375</v>
      </c>
      <c r="O47" s="105">
        <v>111.100002</v>
      </c>
      <c r="P47" s="54">
        <f>O47*0.051</f>
        <v>5.666100102</v>
      </c>
      <c r="Q47" s="50">
        <f t="shared" si="27"/>
        <v>126.25294915254237</v>
      </c>
      <c r="R47" s="50">
        <f t="shared" si="28"/>
        <v>114.23769491525424</v>
      </c>
      <c r="S47" s="50">
        <f t="shared" si="29"/>
        <v>126.25294742372881</v>
      </c>
      <c r="T47" s="50">
        <f t="shared" si="30"/>
        <v>-1.0199999955773364E-07</v>
      </c>
      <c r="U47" s="50">
        <f t="shared" si="31"/>
        <v>0.7088998980000003</v>
      </c>
      <c r="V47" s="50">
        <f t="shared" si="32"/>
        <v>-13.899997999999997</v>
      </c>
    </row>
    <row r="48" spans="1:22" ht="12.75">
      <c r="A48" s="303"/>
      <c r="B48" s="13">
        <v>44</v>
      </c>
      <c r="C48" s="59" t="s">
        <v>110</v>
      </c>
      <c r="D48" s="100">
        <v>45</v>
      </c>
      <c r="E48" s="100">
        <v>1966</v>
      </c>
      <c r="F48" s="54">
        <v>1897</v>
      </c>
      <c r="G48" s="54">
        <v>1897</v>
      </c>
      <c r="H48" s="104">
        <v>9.572985000000001</v>
      </c>
      <c r="I48" s="105">
        <f t="shared" si="24"/>
        <v>9.572985000000001</v>
      </c>
      <c r="J48" s="105">
        <v>6.413535</v>
      </c>
      <c r="K48" s="54">
        <f t="shared" si="25"/>
        <v>5.6969850000000015</v>
      </c>
      <c r="L48" s="54">
        <f t="shared" si="26"/>
        <v>6.413535000000001</v>
      </c>
      <c r="M48" s="105">
        <v>76</v>
      </c>
      <c r="N48" s="54">
        <f>M48*0.051</f>
        <v>3.876</v>
      </c>
      <c r="O48" s="105">
        <v>61.95</v>
      </c>
      <c r="P48" s="54">
        <f>O48*0.051</f>
        <v>3.15945</v>
      </c>
      <c r="Q48" s="50">
        <f t="shared" si="27"/>
        <v>142.52300000000002</v>
      </c>
      <c r="R48" s="50">
        <f t="shared" si="28"/>
        <v>126.5996666666667</v>
      </c>
      <c r="S48" s="50">
        <f t="shared" si="29"/>
        <v>142.52300000000002</v>
      </c>
      <c r="T48" s="50">
        <f t="shared" si="30"/>
        <v>0</v>
      </c>
      <c r="U48" s="50">
        <f t="shared" si="31"/>
        <v>0.7165499999999998</v>
      </c>
      <c r="V48" s="50">
        <f t="shared" si="32"/>
        <v>-14.049999999999997</v>
      </c>
    </row>
    <row r="49" spans="1:22" ht="12.75">
      <c r="A49" s="303"/>
      <c r="B49" s="13">
        <v>45</v>
      </c>
      <c r="C49" s="59" t="s">
        <v>111</v>
      </c>
      <c r="D49" s="100">
        <v>60</v>
      </c>
      <c r="E49" s="100">
        <v>1977</v>
      </c>
      <c r="F49" s="54">
        <v>3647</v>
      </c>
      <c r="G49" s="54">
        <v>3647</v>
      </c>
      <c r="H49" s="104">
        <v>14.54298</v>
      </c>
      <c r="I49" s="105">
        <f t="shared" si="24"/>
        <v>14.54298</v>
      </c>
      <c r="J49" s="105">
        <v>9.54498</v>
      </c>
      <c r="K49" s="54">
        <f t="shared" si="25"/>
        <v>8.16798</v>
      </c>
      <c r="L49" s="54">
        <f t="shared" si="26"/>
        <v>9.54498</v>
      </c>
      <c r="M49" s="105">
        <v>125</v>
      </c>
      <c r="N49" s="54">
        <f>M49*0.051</f>
        <v>6.375</v>
      </c>
      <c r="O49" s="105">
        <v>98</v>
      </c>
      <c r="P49" s="54">
        <f>O49*0.051</f>
        <v>4.997999999999999</v>
      </c>
      <c r="Q49" s="50">
        <f t="shared" si="27"/>
        <v>159.08300000000003</v>
      </c>
      <c r="R49" s="50">
        <f t="shared" si="28"/>
        <v>136.13299999999998</v>
      </c>
      <c r="S49" s="50">
        <f t="shared" si="29"/>
        <v>159.08300000000003</v>
      </c>
      <c r="T49" s="50">
        <f t="shared" si="30"/>
        <v>0</v>
      </c>
      <c r="U49" s="50">
        <f t="shared" si="31"/>
        <v>1.3770000000000007</v>
      </c>
      <c r="V49" s="50">
        <f t="shared" si="32"/>
        <v>-27</v>
      </c>
    </row>
    <row r="50" spans="1:22" ht="12.75">
      <c r="A50" s="303"/>
      <c r="B50" s="13">
        <v>46</v>
      </c>
      <c r="C50" s="65" t="s">
        <v>112</v>
      </c>
      <c r="D50" s="99">
        <v>38</v>
      </c>
      <c r="E50" s="99">
        <v>1985</v>
      </c>
      <c r="F50" s="98">
        <v>3829</v>
      </c>
      <c r="G50" s="98">
        <v>3829</v>
      </c>
      <c r="H50" s="104">
        <v>10.99199</v>
      </c>
      <c r="I50" s="106">
        <f t="shared" si="24"/>
        <v>10.99199</v>
      </c>
      <c r="J50" s="105">
        <v>7.339282</v>
      </c>
      <c r="K50" s="98">
        <f t="shared" si="25"/>
        <v>6.75127</v>
      </c>
      <c r="L50" s="98">
        <f t="shared" si="26"/>
        <v>7.325645677919999</v>
      </c>
      <c r="M50" s="105">
        <v>79</v>
      </c>
      <c r="N50" s="98">
        <f>M50*0.05368</f>
        <v>4.24072</v>
      </c>
      <c r="O50" s="105">
        <v>68.30000600000001</v>
      </c>
      <c r="P50" s="98">
        <f>O50*0.05368</f>
        <v>3.6663443220800005</v>
      </c>
      <c r="Q50" s="98">
        <f t="shared" si="27"/>
        <v>193.139</v>
      </c>
      <c r="R50" s="98">
        <f t="shared" si="28"/>
        <v>177.665</v>
      </c>
      <c r="S50" s="98">
        <f t="shared" si="29"/>
        <v>192.78014941894733</v>
      </c>
      <c r="T50" s="98">
        <f t="shared" si="30"/>
        <v>-0.013636322080000873</v>
      </c>
      <c r="U50" s="98">
        <f t="shared" si="31"/>
        <v>0.5743756779199991</v>
      </c>
      <c r="V50" s="54">
        <f t="shared" si="32"/>
        <v>-10.69999399999999</v>
      </c>
    </row>
    <row r="51" spans="1:22" ht="12.75">
      <c r="A51" s="303"/>
      <c r="B51" s="13">
        <v>47</v>
      </c>
      <c r="C51" s="59" t="s">
        <v>113</v>
      </c>
      <c r="D51" s="100">
        <v>60</v>
      </c>
      <c r="E51" s="100">
        <v>1974</v>
      </c>
      <c r="F51" s="54">
        <v>3099</v>
      </c>
      <c r="G51" s="54">
        <v>3099</v>
      </c>
      <c r="H51" s="104">
        <v>12.765003</v>
      </c>
      <c r="I51" s="106">
        <f t="shared" si="24"/>
        <v>12.765003</v>
      </c>
      <c r="J51" s="105">
        <v>7.85382</v>
      </c>
      <c r="K51" s="54">
        <f t="shared" si="25"/>
        <v>7.772763</v>
      </c>
      <c r="L51" s="54">
        <f t="shared" si="26"/>
        <v>7.8538198</v>
      </c>
      <c r="M51" s="105">
        <v>93</v>
      </c>
      <c r="N51" s="98">
        <f>M51*0.05368</f>
        <v>4.99224</v>
      </c>
      <c r="O51" s="105">
        <v>91.49</v>
      </c>
      <c r="P51" s="98">
        <f>O51*0.05368</f>
        <v>4.9111832</v>
      </c>
      <c r="Q51" s="54">
        <f t="shared" si="27"/>
        <v>130.897</v>
      </c>
      <c r="R51" s="54">
        <f t="shared" si="28"/>
        <v>129.54605</v>
      </c>
      <c r="S51" s="54">
        <f t="shared" si="29"/>
        <v>130.89699666666667</v>
      </c>
      <c r="T51" s="54">
        <f t="shared" si="30"/>
        <v>-1.9999999967268423E-07</v>
      </c>
      <c r="U51" s="54">
        <f t="shared" si="31"/>
        <v>0.08105679999999982</v>
      </c>
      <c r="V51" s="54">
        <f t="shared" si="32"/>
        <v>-1.5100000000000051</v>
      </c>
    </row>
    <row r="52" spans="1:22" ht="12.75">
      <c r="A52" s="303"/>
      <c r="B52" s="13">
        <v>48</v>
      </c>
      <c r="C52" s="59" t="s">
        <v>114</v>
      </c>
      <c r="D52" s="100">
        <v>36</v>
      </c>
      <c r="E52" s="100">
        <v>1989</v>
      </c>
      <c r="F52" s="54">
        <v>2215</v>
      </c>
      <c r="G52" s="54">
        <v>2215</v>
      </c>
      <c r="H52" s="104">
        <v>11.123986</v>
      </c>
      <c r="I52" s="106">
        <f t="shared" si="24"/>
        <v>11.123986</v>
      </c>
      <c r="J52" s="105">
        <v>7.473746</v>
      </c>
      <c r="K52" s="54">
        <f t="shared" si="25"/>
        <v>7.366386</v>
      </c>
      <c r="L52" s="54">
        <f t="shared" si="26"/>
        <v>7.473746</v>
      </c>
      <c r="M52" s="105">
        <v>70</v>
      </c>
      <c r="N52" s="98">
        <f>M52*0.05368</f>
        <v>3.7576</v>
      </c>
      <c r="O52" s="105">
        <v>68</v>
      </c>
      <c r="P52" s="98">
        <f>O52*0.05368</f>
        <v>3.6502399999999997</v>
      </c>
      <c r="Q52" s="54">
        <f t="shared" si="27"/>
        <v>207.60405555555556</v>
      </c>
      <c r="R52" s="54">
        <f t="shared" si="28"/>
        <v>204.62183333333334</v>
      </c>
      <c r="S52" s="54">
        <f t="shared" si="29"/>
        <v>207.60405555555556</v>
      </c>
      <c r="T52" s="54">
        <f t="shared" si="30"/>
        <v>0</v>
      </c>
      <c r="U52" s="54">
        <f t="shared" si="31"/>
        <v>0.10736000000000034</v>
      </c>
      <c r="V52" s="54">
        <f t="shared" si="32"/>
        <v>-2</v>
      </c>
    </row>
    <row r="53" spans="1:22" ht="12.75">
      <c r="A53" s="303"/>
      <c r="B53" s="13">
        <v>49</v>
      </c>
      <c r="C53" s="59" t="s">
        <v>116</v>
      </c>
      <c r="D53" s="100">
        <v>60</v>
      </c>
      <c r="E53" s="100">
        <v>1986</v>
      </c>
      <c r="F53" s="54">
        <v>2368</v>
      </c>
      <c r="G53" s="54">
        <v>2368</v>
      </c>
      <c r="H53" s="104">
        <v>11.352012</v>
      </c>
      <c r="I53" s="106">
        <f t="shared" si="24"/>
        <v>11.352012</v>
      </c>
      <c r="J53" s="105">
        <v>7.35822</v>
      </c>
      <c r="K53" s="54">
        <f t="shared" si="25"/>
        <v>6.896572</v>
      </c>
      <c r="L53" s="54">
        <f t="shared" si="26"/>
        <v>7.35822</v>
      </c>
      <c r="M53" s="105">
        <v>83</v>
      </c>
      <c r="N53" s="98">
        <f>M53*0.05368</f>
        <v>4.45544</v>
      </c>
      <c r="O53" s="105">
        <v>74.4</v>
      </c>
      <c r="P53" s="98">
        <f>O53*0.05368</f>
        <v>3.993792</v>
      </c>
      <c r="Q53" s="54">
        <f t="shared" si="27"/>
        <v>122.637</v>
      </c>
      <c r="R53" s="54">
        <f t="shared" si="28"/>
        <v>114.94286666666667</v>
      </c>
      <c r="S53" s="54">
        <f t="shared" si="29"/>
        <v>122.637</v>
      </c>
      <c r="T53" s="54">
        <f t="shared" si="30"/>
        <v>0</v>
      </c>
      <c r="U53" s="54">
        <f t="shared" si="31"/>
        <v>0.4616480000000003</v>
      </c>
      <c r="V53" s="54">
        <f t="shared" si="32"/>
        <v>-8.599999999999994</v>
      </c>
    </row>
    <row r="54" spans="1:22" ht="12.75">
      <c r="A54" s="303"/>
      <c r="B54" s="13">
        <v>50</v>
      </c>
      <c r="C54" s="59" t="s">
        <v>118</v>
      </c>
      <c r="D54" s="100">
        <v>72</v>
      </c>
      <c r="E54" s="100">
        <v>1973</v>
      </c>
      <c r="F54" s="54">
        <v>3771.5</v>
      </c>
      <c r="G54" s="54">
        <v>3771.5</v>
      </c>
      <c r="H54" s="104">
        <v>15.068027</v>
      </c>
      <c r="I54" s="106">
        <f t="shared" si="24"/>
        <v>15.068027</v>
      </c>
      <c r="J54" s="105">
        <v>9.463835000000001</v>
      </c>
      <c r="K54" s="54">
        <f t="shared" si="25"/>
        <v>8.841147000000001</v>
      </c>
      <c r="L54" s="54">
        <f t="shared" si="26"/>
        <v>9.463835</v>
      </c>
      <c r="M54" s="105">
        <v>116</v>
      </c>
      <c r="N54" s="98">
        <f>M54*0.05368</f>
        <v>6.2268799999999995</v>
      </c>
      <c r="O54" s="105">
        <v>104.4</v>
      </c>
      <c r="P54" s="98">
        <f>O54*0.05368</f>
        <v>5.604192</v>
      </c>
      <c r="Q54" s="54">
        <f t="shared" si="27"/>
        <v>131.44215277777778</v>
      </c>
      <c r="R54" s="54">
        <f t="shared" si="28"/>
        <v>122.79370833333334</v>
      </c>
      <c r="S54" s="54">
        <f t="shared" si="29"/>
        <v>131.44215277777778</v>
      </c>
      <c r="T54" s="54">
        <f t="shared" si="30"/>
        <v>0</v>
      </c>
      <c r="U54" s="54">
        <f t="shared" si="31"/>
        <v>0.6226879999999992</v>
      </c>
      <c r="V54" s="54">
        <f t="shared" si="32"/>
        <v>-11.599999999999994</v>
      </c>
    </row>
    <row r="55" spans="1:22" ht="12.75">
      <c r="A55" s="303"/>
      <c r="B55" s="13">
        <v>51</v>
      </c>
      <c r="C55" s="59" t="s">
        <v>120</v>
      </c>
      <c r="D55" s="100">
        <v>55</v>
      </c>
      <c r="E55" s="100">
        <v>1995</v>
      </c>
      <c r="F55" s="54">
        <v>3365</v>
      </c>
      <c r="G55" s="54">
        <v>3365</v>
      </c>
      <c r="H55" s="104">
        <v>11.732</v>
      </c>
      <c r="I55" s="106">
        <f t="shared" si="24"/>
        <v>11.732</v>
      </c>
      <c r="J55" s="105">
        <v>5.561</v>
      </c>
      <c r="K55" s="54">
        <f t="shared" si="25"/>
        <v>5.561</v>
      </c>
      <c r="L55" s="54">
        <f t="shared" si="26"/>
        <v>5.561</v>
      </c>
      <c r="M55" s="105">
        <v>121</v>
      </c>
      <c r="N55" s="54">
        <f>M55*0.051</f>
        <v>6.170999999999999</v>
      </c>
      <c r="O55" s="105">
        <v>121</v>
      </c>
      <c r="P55" s="54">
        <f>O55*0.051</f>
        <v>6.170999999999999</v>
      </c>
      <c r="Q55" s="54">
        <f>J55*1000/D54</f>
        <v>77.23611111111111</v>
      </c>
      <c r="R55" s="54">
        <f>K55*1000/D54</f>
        <v>77.23611111111111</v>
      </c>
      <c r="S55" s="54">
        <f>L55*1000/D54</f>
        <v>77.23611111111111</v>
      </c>
      <c r="T55" s="54">
        <f t="shared" si="30"/>
        <v>0</v>
      </c>
      <c r="U55" s="54">
        <f t="shared" si="31"/>
        <v>0</v>
      </c>
      <c r="V55" s="54">
        <f t="shared" si="32"/>
        <v>0</v>
      </c>
    </row>
    <row r="56" spans="1:22" ht="12.75">
      <c r="A56" s="303"/>
      <c r="B56" s="13">
        <v>52</v>
      </c>
      <c r="C56" s="65" t="s">
        <v>121</v>
      </c>
      <c r="D56" s="99">
        <v>15</v>
      </c>
      <c r="E56" s="99">
        <v>1994</v>
      </c>
      <c r="F56" s="98">
        <v>905</v>
      </c>
      <c r="G56" s="98">
        <v>905</v>
      </c>
      <c r="H56" s="104">
        <v>5.1069960000000005</v>
      </c>
      <c r="I56" s="106">
        <v>5.1069960000000005</v>
      </c>
      <c r="J56" s="105">
        <v>3.0317000000000003</v>
      </c>
      <c r="K56" s="98">
        <v>3.0134760000000007</v>
      </c>
      <c r="L56" s="98">
        <v>3.0295797852800006</v>
      </c>
      <c r="M56" s="105">
        <v>39</v>
      </c>
      <c r="N56" s="98">
        <v>2.09352</v>
      </c>
      <c r="O56" s="105">
        <v>38.700004</v>
      </c>
      <c r="P56" s="98">
        <v>2.07741621472</v>
      </c>
      <c r="Q56" s="98">
        <v>202.11333333333334</v>
      </c>
      <c r="R56" s="98">
        <v>200.89840000000004</v>
      </c>
      <c r="S56" s="98">
        <v>201.97198568533338</v>
      </c>
      <c r="T56" s="98">
        <v>-0.00212021471999968</v>
      </c>
      <c r="U56" s="98">
        <v>0.016103785279999894</v>
      </c>
      <c r="V56" s="54">
        <v>-0.29999600000000015</v>
      </c>
    </row>
    <row r="57" spans="1:22" ht="12.75">
      <c r="A57" s="303"/>
      <c r="B57" s="13">
        <v>53</v>
      </c>
      <c r="C57" s="59" t="s">
        <v>122</v>
      </c>
      <c r="D57" s="100">
        <v>20</v>
      </c>
      <c r="E57" s="100">
        <v>1979</v>
      </c>
      <c r="F57" s="54">
        <v>1042</v>
      </c>
      <c r="G57" s="54">
        <v>1042</v>
      </c>
      <c r="H57" s="104">
        <v>4.8099</v>
      </c>
      <c r="I57" s="106">
        <v>4.8099</v>
      </c>
      <c r="J57" s="105">
        <v>3.14582</v>
      </c>
      <c r="K57" s="54">
        <v>3.1458199999999996</v>
      </c>
      <c r="L57" s="54">
        <v>3.1458199999999996</v>
      </c>
      <c r="M57" s="105">
        <v>31</v>
      </c>
      <c r="N57" s="98">
        <v>1.66408</v>
      </c>
      <c r="O57" s="105">
        <v>31</v>
      </c>
      <c r="P57" s="98">
        <v>1.66408</v>
      </c>
      <c r="Q57" s="54">
        <v>157.291</v>
      </c>
      <c r="R57" s="54">
        <v>157.291</v>
      </c>
      <c r="S57" s="54">
        <v>157.291</v>
      </c>
      <c r="T57" s="54">
        <v>0</v>
      </c>
      <c r="U57" s="54">
        <v>0</v>
      </c>
      <c r="V57" s="54">
        <v>0</v>
      </c>
    </row>
    <row r="58" spans="1:22" ht="12.75">
      <c r="A58" s="303"/>
      <c r="B58" s="13">
        <v>54</v>
      </c>
      <c r="C58" s="59" t="s">
        <v>127</v>
      </c>
      <c r="D58" s="100">
        <v>30</v>
      </c>
      <c r="E58" s="100">
        <v>1973</v>
      </c>
      <c r="F58" s="54">
        <v>1574</v>
      </c>
      <c r="G58" s="54">
        <v>1574</v>
      </c>
      <c r="H58" s="104">
        <v>6.753952</v>
      </c>
      <c r="I58" s="106">
        <f>+H58</f>
        <v>6.753952</v>
      </c>
      <c r="J58" s="105">
        <v>4.8</v>
      </c>
      <c r="K58" s="54">
        <f>I58-N58</f>
        <v>4.499392</v>
      </c>
      <c r="L58" s="54">
        <f>I58-P58</f>
        <v>4.8</v>
      </c>
      <c r="M58" s="105">
        <v>42</v>
      </c>
      <c r="N58" s="54">
        <f>M58*0.05368</f>
        <v>2.25456</v>
      </c>
      <c r="O58" s="105">
        <v>36.4</v>
      </c>
      <c r="P58" s="54">
        <f>O58*0.05368</f>
        <v>1.953952</v>
      </c>
      <c r="Q58" s="54">
        <f>J58*1000/D58</f>
        <v>160</v>
      </c>
      <c r="R58" s="54">
        <f>K58*1000/D58</f>
        <v>149.97973333333331</v>
      </c>
      <c r="S58" s="54">
        <f>L58*1000/D58</f>
        <v>160</v>
      </c>
      <c r="T58" s="54">
        <f>L58-J58</f>
        <v>0</v>
      </c>
      <c r="U58" s="54">
        <f>N58-P58</f>
        <v>0.3006080000000002</v>
      </c>
      <c r="V58" s="54">
        <f>O58-M58</f>
        <v>-5.600000000000001</v>
      </c>
    </row>
    <row r="59" spans="1:22" ht="12.75">
      <c r="A59" s="303"/>
      <c r="B59" s="13">
        <v>55</v>
      </c>
      <c r="C59" s="65" t="s">
        <v>131</v>
      </c>
      <c r="D59" s="99">
        <v>8</v>
      </c>
      <c r="E59" s="99">
        <v>1994</v>
      </c>
      <c r="F59" s="98">
        <v>832.8</v>
      </c>
      <c r="G59" s="98">
        <v>832.8</v>
      </c>
      <c r="H59" s="104">
        <v>2.558</v>
      </c>
      <c r="I59" s="107">
        <f>H59</f>
        <v>2.558</v>
      </c>
      <c r="J59" s="105">
        <v>1.4844</v>
      </c>
      <c r="K59" s="54">
        <f>I59-N59</f>
        <v>1.4844</v>
      </c>
      <c r="L59" s="54">
        <f>I59-P59</f>
        <v>1.4844</v>
      </c>
      <c r="M59" s="105">
        <v>20</v>
      </c>
      <c r="N59" s="98">
        <f>M59*0.05368</f>
        <v>1.0735999999999999</v>
      </c>
      <c r="O59" s="105">
        <v>20</v>
      </c>
      <c r="P59" s="98">
        <f>O59*0.05368</f>
        <v>1.0735999999999999</v>
      </c>
      <c r="Q59" s="54">
        <f>J59*1000/D59</f>
        <v>185.54999999999998</v>
      </c>
      <c r="R59" s="54">
        <f>K59*1000/D59</f>
        <v>185.54999999999998</v>
      </c>
      <c r="S59" s="54">
        <f>L59*1000/D59</f>
        <v>185.54999999999998</v>
      </c>
      <c r="T59" s="54">
        <f>L59-J59</f>
        <v>0</v>
      </c>
      <c r="U59" s="54">
        <f>N59-P59</f>
        <v>0</v>
      </c>
      <c r="V59" s="54">
        <f>O59-M59</f>
        <v>0</v>
      </c>
    </row>
    <row r="60" spans="1:22" ht="12.75">
      <c r="A60" s="303"/>
      <c r="B60" s="13">
        <v>56</v>
      </c>
      <c r="C60" s="59" t="s">
        <v>135</v>
      </c>
      <c r="D60" s="100">
        <v>72</v>
      </c>
      <c r="E60" s="100">
        <v>1990</v>
      </c>
      <c r="F60" s="54">
        <v>4364</v>
      </c>
      <c r="G60" s="54">
        <v>4364</v>
      </c>
      <c r="H60" s="104">
        <v>22.122968</v>
      </c>
      <c r="I60" s="107">
        <f>H60</f>
        <v>22.122968</v>
      </c>
      <c r="J60" s="105">
        <v>14.49504</v>
      </c>
      <c r="K60" s="54">
        <f>I60-N60</f>
        <v>14.070968</v>
      </c>
      <c r="L60" s="54">
        <f>I60-P60</f>
        <v>14.49503989264</v>
      </c>
      <c r="M60" s="105">
        <v>150</v>
      </c>
      <c r="N60" s="54">
        <f>M60*0.05368</f>
        <v>8.052</v>
      </c>
      <c r="O60" s="105">
        <v>142.10000200000002</v>
      </c>
      <c r="P60" s="54">
        <f>O60*0.05368</f>
        <v>7.627928107360001</v>
      </c>
      <c r="Q60" s="54">
        <f>J60*1000/D60</f>
        <v>201.32</v>
      </c>
      <c r="R60" s="54">
        <f>K60*1000/D60</f>
        <v>195.43011111111113</v>
      </c>
      <c r="S60" s="54">
        <f>L60*1000/D60</f>
        <v>201.3199985088889</v>
      </c>
      <c r="T60" s="54">
        <f>L60-J60</f>
        <v>-1.0736000000122203E-07</v>
      </c>
      <c r="U60" s="54">
        <f>N60-P60</f>
        <v>0.4240718926399989</v>
      </c>
      <c r="V60" s="54">
        <f>O60-M60</f>
        <v>-7.899997999999982</v>
      </c>
    </row>
    <row r="61" spans="1:22" ht="12.75">
      <c r="A61" s="303"/>
      <c r="B61" s="13">
        <v>57</v>
      </c>
      <c r="C61" s="59" t="s">
        <v>136</v>
      </c>
      <c r="D61" s="100">
        <v>40</v>
      </c>
      <c r="E61" s="100">
        <v>1991</v>
      </c>
      <c r="F61" s="54">
        <v>2250</v>
      </c>
      <c r="G61" s="54">
        <v>2250</v>
      </c>
      <c r="H61" s="104">
        <v>10.071992</v>
      </c>
      <c r="I61" s="107">
        <f>H61</f>
        <v>10.071992</v>
      </c>
      <c r="J61" s="105">
        <v>6.3466</v>
      </c>
      <c r="K61" s="54">
        <f>I61-N61</f>
        <v>6.314392</v>
      </c>
      <c r="L61" s="54">
        <f>I61-P61</f>
        <v>6.3466</v>
      </c>
      <c r="M61" s="105">
        <v>70</v>
      </c>
      <c r="N61" s="54">
        <f>M61*0.05368</f>
        <v>3.7576</v>
      </c>
      <c r="O61" s="105">
        <v>69.4</v>
      </c>
      <c r="P61" s="54">
        <f>O61*0.05368</f>
        <v>3.7253920000000003</v>
      </c>
      <c r="Q61" s="54">
        <f>J61*1000/D61</f>
        <v>158.665</v>
      </c>
      <c r="R61" s="54">
        <f>K61*1000/D61</f>
        <v>157.8598</v>
      </c>
      <c r="S61" s="54">
        <f>L61*1000/D61</f>
        <v>158.665</v>
      </c>
      <c r="T61" s="54">
        <f>L61-J61</f>
        <v>0</v>
      </c>
      <c r="U61" s="54">
        <f>N61-P61</f>
        <v>0.03220799999999979</v>
      </c>
      <c r="V61" s="54">
        <f>O61-M61</f>
        <v>-0.5999999999999943</v>
      </c>
    </row>
    <row r="62" spans="1:22" ht="12.75">
      <c r="A62" s="303"/>
      <c r="B62" s="13">
        <v>58</v>
      </c>
      <c r="C62" s="65" t="s">
        <v>139</v>
      </c>
      <c r="D62" s="100">
        <v>10</v>
      </c>
      <c r="E62" s="100">
        <v>2010</v>
      </c>
      <c r="F62" s="50">
        <v>935.41</v>
      </c>
      <c r="G62" s="50">
        <v>935.41</v>
      </c>
      <c r="H62" s="50">
        <v>1.921</v>
      </c>
      <c r="I62" s="97">
        <f>H62</f>
        <v>1.921</v>
      </c>
      <c r="J62" s="97">
        <v>0.646</v>
      </c>
      <c r="K62" s="97">
        <f>I62-N62</f>
        <v>0.13600000000000012</v>
      </c>
      <c r="L62" s="97">
        <f>I62-P62</f>
        <v>0.6460000000000001</v>
      </c>
      <c r="M62" s="97">
        <v>35</v>
      </c>
      <c r="N62" s="97">
        <f>M62*0.051</f>
        <v>1.785</v>
      </c>
      <c r="O62" s="97">
        <v>25</v>
      </c>
      <c r="P62" s="97">
        <f>O62*0.051</f>
        <v>1.275</v>
      </c>
      <c r="Q62" s="97">
        <f>J62*1000/D62</f>
        <v>64.6</v>
      </c>
      <c r="R62" s="97">
        <f>K62*1000/D62</f>
        <v>13.600000000000012</v>
      </c>
      <c r="S62" s="97">
        <f>L62*1000/D62</f>
        <v>64.60000000000001</v>
      </c>
      <c r="T62" s="97">
        <f>L62-J62</f>
        <v>0</v>
      </c>
      <c r="U62" s="97">
        <f>N62-P62</f>
        <v>0.51</v>
      </c>
      <c r="V62" s="50">
        <f>O62-M62</f>
        <v>-10</v>
      </c>
    </row>
    <row r="63" spans="1:22" ht="12.75">
      <c r="A63" s="303"/>
      <c r="B63" s="13">
        <v>59</v>
      </c>
      <c r="C63" s="19" t="s">
        <v>140</v>
      </c>
      <c r="D63" s="115">
        <v>10</v>
      </c>
      <c r="E63" s="115">
        <v>1972</v>
      </c>
      <c r="F63" s="54">
        <v>652.02</v>
      </c>
      <c r="G63" s="54">
        <v>652.02</v>
      </c>
      <c r="H63" s="54">
        <v>2.211</v>
      </c>
      <c r="I63" s="98">
        <f aca="true" t="shared" si="33" ref="I63:I71">H63</f>
        <v>2.211</v>
      </c>
      <c r="J63" s="98">
        <v>1.089</v>
      </c>
      <c r="K63" s="98">
        <f aca="true" t="shared" si="34" ref="K63:K71">I63-N63</f>
        <v>1.038</v>
      </c>
      <c r="L63" s="98">
        <f aca="true" t="shared" si="35" ref="L63:L71">I63-P63</f>
        <v>1.089</v>
      </c>
      <c r="M63" s="98">
        <v>23</v>
      </c>
      <c r="N63" s="98">
        <f aca="true" t="shared" si="36" ref="N63:N71">M63*0.051</f>
        <v>1.1729999999999998</v>
      </c>
      <c r="O63" s="98">
        <v>22</v>
      </c>
      <c r="P63" s="98">
        <f aca="true" t="shared" si="37" ref="P63:P71">O63*0.051</f>
        <v>1.1219999999999999</v>
      </c>
      <c r="Q63" s="98">
        <f aca="true" t="shared" si="38" ref="Q63:Q71">J63*1000/D63</f>
        <v>108.9</v>
      </c>
      <c r="R63" s="98">
        <f aca="true" t="shared" si="39" ref="R63:R71">K63*1000/D63</f>
        <v>103.8</v>
      </c>
      <c r="S63" s="98">
        <f aca="true" t="shared" si="40" ref="S63:S71">L63*1000/D63</f>
        <v>108.9</v>
      </c>
      <c r="T63" s="98">
        <f aca="true" t="shared" si="41" ref="T63:T71">L63-J63</f>
        <v>0</v>
      </c>
      <c r="U63" s="98">
        <f aca="true" t="shared" si="42" ref="U63:U71">N63-P63</f>
        <v>0.050999999999999934</v>
      </c>
      <c r="V63" s="54">
        <f aca="true" t="shared" si="43" ref="V63:V71">O63-M63</f>
        <v>-1</v>
      </c>
    </row>
    <row r="64" spans="1:22" ht="12.75">
      <c r="A64" s="303"/>
      <c r="B64" s="13">
        <v>60</v>
      </c>
      <c r="C64" s="59" t="s">
        <v>141</v>
      </c>
      <c r="D64" s="115">
        <v>40</v>
      </c>
      <c r="E64" s="115">
        <v>1982</v>
      </c>
      <c r="F64" s="54">
        <v>2278.82</v>
      </c>
      <c r="G64" s="54">
        <v>2160.52</v>
      </c>
      <c r="H64" s="54">
        <v>7.665</v>
      </c>
      <c r="I64" s="54">
        <f t="shared" si="33"/>
        <v>7.665</v>
      </c>
      <c r="J64" s="54">
        <v>4.726</v>
      </c>
      <c r="K64" s="54">
        <f t="shared" si="34"/>
        <v>4.56216</v>
      </c>
      <c r="L64" s="54">
        <f t="shared" si="35"/>
        <v>4.726380000000001</v>
      </c>
      <c r="M64" s="54">
        <v>60.84</v>
      </c>
      <c r="N64" s="54">
        <f t="shared" si="36"/>
        <v>3.10284</v>
      </c>
      <c r="O64" s="54">
        <v>57.62</v>
      </c>
      <c r="P64" s="54">
        <f t="shared" si="37"/>
        <v>2.93862</v>
      </c>
      <c r="Q64" s="54">
        <f t="shared" si="38"/>
        <v>118.15</v>
      </c>
      <c r="R64" s="54">
        <f t="shared" si="39"/>
        <v>114.05400000000002</v>
      </c>
      <c r="S64" s="54">
        <f t="shared" si="40"/>
        <v>118.15950000000002</v>
      </c>
      <c r="T64" s="54">
        <f t="shared" si="41"/>
        <v>0.0003800000000007131</v>
      </c>
      <c r="U64" s="54">
        <f t="shared" si="42"/>
        <v>0.16422000000000025</v>
      </c>
      <c r="V64" s="54">
        <f t="shared" si="43"/>
        <v>-3.220000000000006</v>
      </c>
    </row>
    <row r="65" spans="1:22" ht="12.75">
      <c r="A65" s="303"/>
      <c r="B65" s="13">
        <v>61</v>
      </c>
      <c r="C65" s="59" t="s">
        <v>142</v>
      </c>
      <c r="D65" s="115">
        <v>45</v>
      </c>
      <c r="E65" s="115">
        <v>1991</v>
      </c>
      <c r="F65" s="54">
        <v>2317.71</v>
      </c>
      <c r="G65" s="54">
        <v>2317.71</v>
      </c>
      <c r="H65" s="54">
        <v>10.801</v>
      </c>
      <c r="I65" s="54">
        <f t="shared" si="33"/>
        <v>10.801</v>
      </c>
      <c r="J65" s="54">
        <v>7.129</v>
      </c>
      <c r="K65" s="54">
        <f t="shared" si="34"/>
        <v>6.364000000000001</v>
      </c>
      <c r="L65" s="54">
        <f t="shared" si="35"/>
        <v>7.1290000000000004</v>
      </c>
      <c r="M65" s="54">
        <v>87</v>
      </c>
      <c r="N65" s="54">
        <f t="shared" si="36"/>
        <v>4.436999999999999</v>
      </c>
      <c r="O65" s="54">
        <v>72</v>
      </c>
      <c r="P65" s="54">
        <f t="shared" si="37"/>
        <v>3.6719999999999997</v>
      </c>
      <c r="Q65" s="54">
        <f t="shared" si="38"/>
        <v>158.42222222222222</v>
      </c>
      <c r="R65" s="54">
        <f t="shared" si="39"/>
        <v>141.42222222222225</v>
      </c>
      <c r="S65" s="54">
        <f t="shared" si="40"/>
        <v>158.42222222222222</v>
      </c>
      <c r="T65" s="54">
        <f t="shared" si="41"/>
        <v>0</v>
      </c>
      <c r="U65" s="54">
        <f t="shared" si="42"/>
        <v>0.7649999999999997</v>
      </c>
      <c r="V65" s="54">
        <f t="shared" si="43"/>
        <v>-15</v>
      </c>
    </row>
    <row r="66" spans="1:22" ht="12.75">
      <c r="A66" s="303"/>
      <c r="B66" s="13">
        <v>62</v>
      </c>
      <c r="C66" s="59" t="s">
        <v>144</v>
      </c>
      <c r="D66" s="115">
        <v>40</v>
      </c>
      <c r="E66" s="115">
        <v>1987</v>
      </c>
      <c r="F66" s="54">
        <v>2280.42</v>
      </c>
      <c r="G66" s="54">
        <v>2280.42</v>
      </c>
      <c r="H66" s="54">
        <v>8.525</v>
      </c>
      <c r="I66" s="54">
        <f t="shared" si="33"/>
        <v>8.525</v>
      </c>
      <c r="J66" s="54">
        <v>4.7</v>
      </c>
      <c r="K66" s="54">
        <f t="shared" si="34"/>
        <v>4.343000000000001</v>
      </c>
      <c r="L66" s="54">
        <f t="shared" si="35"/>
        <v>4.700000000000001</v>
      </c>
      <c r="M66" s="54">
        <v>82</v>
      </c>
      <c r="N66" s="54">
        <f t="shared" si="36"/>
        <v>4.1819999999999995</v>
      </c>
      <c r="O66" s="54">
        <v>75</v>
      </c>
      <c r="P66" s="54">
        <f t="shared" si="37"/>
        <v>3.8249999999999997</v>
      </c>
      <c r="Q66" s="54">
        <f t="shared" si="38"/>
        <v>117.5</v>
      </c>
      <c r="R66" s="54">
        <f t="shared" si="39"/>
        <v>108.57500000000002</v>
      </c>
      <c r="S66" s="54">
        <f t="shared" si="40"/>
        <v>117.50000000000003</v>
      </c>
      <c r="T66" s="54">
        <f t="shared" si="41"/>
        <v>0</v>
      </c>
      <c r="U66" s="54">
        <f t="shared" si="42"/>
        <v>0.35699999999999976</v>
      </c>
      <c r="V66" s="54">
        <f t="shared" si="43"/>
        <v>-7</v>
      </c>
    </row>
    <row r="67" spans="1:22" ht="12.75">
      <c r="A67" s="303"/>
      <c r="B67" s="13">
        <v>63</v>
      </c>
      <c r="C67" s="59" t="s">
        <v>145</v>
      </c>
      <c r="D67" s="115">
        <v>40</v>
      </c>
      <c r="E67" s="115">
        <v>1981</v>
      </c>
      <c r="F67" s="54">
        <v>2251.3</v>
      </c>
      <c r="G67" s="54">
        <v>2251.3</v>
      </c>
      <c r="H67" s="54">
        <v>7.654</v>
      </c>
      <c r="I67" s="54">
        <f t="shared" si="33"/>
        <v>7.654</v>
      </c>
      <c r="J67" s="54">
        <v>4.033</v>
      </c>
      <c r="K67" s="54">
        <f t="shared" si="34"/>
        <v>3.268</v>
      </c>
      <c r="L67" s="54">
        <f t="shared" si="35"/>
        <v>4.033</v>
      </c>
      <c r="M67" s="54">
        <v>86</v>
      </c>
      <c r="N67" s="54">
        <f t="shared" si="36"/>
        <v>4.386</v>
      </c>
      <c r="O67" s="54">
        <v>71</v>
      </c>
      <c r="P67" s="54">
        <f t="shared" si="37"/>
        <v>3.6209999999999996</v>
      </c>
      <c r="Q67" s="54">
        <f t="shared" si="38"/>
        <v>100.82500000000002</v>
      </c>
      <c r="R67" s="54">
        <f t="shared" si="39"/>
        <v>81.7</v>
      </c>
      <c r="S67" s="54">
        <f t="shared" si="40"/>
        <v>100.82500000000002</v>
      </c>
      <c r="T67" s="54">
        <f t="shared" si="41"/>
        <v>0</v>
      </c>
      <c r="U67" s="54">
        <f t="shared" si="42"/>
        <v>0.7650000000000006</v>
      </c>
      <c r="V67" s="54">
        <f t="shared" si="43"/>
        <v>-15</v>
      </c>
    </row>
    <row r="68" spans="1:22" ht="12.75">
      <c r="A68" s="303"/>
      <c r="B68" s="13">
        <v>64</v>
      </c>
      <c r="C68" s="59" t="s">
        <v>148</v>
      </c>
      <c r="D68" s="115">
        <v>19</v>
      </c>
      <c r="E68" s="115">
        <v>1984</v>
      </c>
      <c r="F68" s="54">
        <v>1053.81</v>
      </c>
      <c r="G68" s="54">
        <v>994.89</v>
      </c>
      <c r="H68" s="54">
        <v>3.261</v>
      </c>
      <c r="I68" s="54">
        <f t="shared" si="33"/>
        <v>3.261</v>
      </c>
      <c r="J68" s="54">
        <v>1.986</v>
      </c>
      <c r="K68" s="54">
        <f t="shared" si="34"/>
        <v>1.1700000000000004</v>
      </c>
      <c r="L68" s="54">
        <f t="shared" si="35"/>
        <v>1.9860000000000002</v>
      </c>
      <c r="M68" s="54">
        <v>41</v>
      </c>
      <c r="N68" s="54">
        <f t="shared" si="36"/>
        <v>2.0909999999999997</v>
      </c>
      <c r="O68" s="54">
        <v>25</v>
      </c>
      <c r="P68" s="54">
        <f t="shared" si="37"/>
        <v>1.275</v>
      </c>
      <c r="Q68" s="54">
        <f t="shared" si="38"/>
        <v>104.52631578947368</v>
      </c>
      <c r="R68" s="54">
        <f t="shared" si="39"/>
        <v>61.578947368421076</v>
      </c>
      <c r="S68" s="54">
        <f t="shared" si="40"/>
        <v>104.5263157894737</v>
      </c>
      <c r="T68" s="54">
        <f t="shared" si="41"/>
        <v>0</v>
      </c>
      <c r="U68" s="54">
        <f t="shared" si="42"/>
        <v>0.8159999999999998</v>
      </c>
      <c r="V68" s="54">
        <f t="shared" si="43"/>
        <v>-16</v>
      </c>
    </row>
    <row r="69" spans="1:22" ht="12.75">
      <c r="A69" s="303"/>
      <c r="B69" s="13">
        <v>65</v>
      </c>
      <c r="C69" s="59" t="s">
        <v>149</v>
      </c>
      <c r="D69" s="115">
        <v>40</v>
      </c>
      <c r="E69" s="115">
        <v>1984</v>
      </c>
      <c r="F69" s="54">
        <v>2269.42</v>
      </c>
      <c r="G69" s="54">
        <v>2269.42</v>
      </c>
      <c r="H69" s="54">
        <v>7.009</v>
      </c>
      <c r="I69" s="54">
        <f t="shared" si="33"/>
        <v>7.009</v>
      </c>
      <c r="J69" s="54">
        <v>3.898</v>
      </c>
      <c r="K69" s="54">
        <f t="shared" si="34"/>
        <v>3.4900000000000007</v>
      </c>
      <c r="L69" s="54">
        <f t="shared" si="35"/>
        <v>3.8980000000000006</v>
      </c>
      <c r="M69" s="54">
        <v>69</v>
      </c>
      <c r="N69" s="54">
        <f t="shared" si="36"/>
        <v>3.5189999999999997</v>
      </c>
      <c r="O69" s="54">
        <v>61</v>
      </c>
      <c r="P69" s="54">
        <f t="shared" si="37"/>
        <v>3.1109999999999998</v>
      </c>
      <c r="Q69" s="54">
        <f t="shared" si="38"/>
        <v>97.45</v>
      </c>
      <c r="R69" s="54">
        <f t="shared" si="39"/>
        <v>87.25000000000001</v>
      </c>
      <c r="S69" s="54">
        <f t="shared" si="40"/>
        <v>97.45000000000002</v>
      </c>
      <c r="T69" s="54">
        <f t="shared" si="41"/>
        <v>0</v>
      </c>
      <c r="U69" s="54">
        <f t="shared" si="42"/>
        <v>0.4079999999999999</v>
      </c>
      <c r="V69" s="16">
        <f t="shared" si="43"/>
        <v>-8</v>
      </c>
    </row>
    <row r="70" spans="1:22" ht="12.75">
      <c r="A70" s="303"/>
      <c r="B70" s="13">
        <v>66</v>
      </c>
      <c r="C70" s="59" t="s">
        <v>152</v>
      </c>
      <c r="D70" s="115">
        <v>12</v>
      </c>
      <c r="E70" s="115">
        <v>1980</v>
      </c>
      <c r="F70" s="54">
        <v>584.73</v>
      </c>
      <c r="G70" s="54">
        <v>584.73</v>
      </c>
      <c r="H70" s="54">
        <v>2.609</v>
      </c>
      <c r="I70" s="54">
        <f t="shared" si="33"/>
        <v>2.609</v>
      </c>
      <c r="J70" s="54">
        <v>1.81</v>
      </c>
      <c r="K70" s="54">
        <f t="shared" si="34"/>
        <v>1.6400000000000001</v>
      </c>
      <c r="L70" s="54">
        <f t="shared" si="35"/>
        <v>1.742</v>
      </c>
      <c r="M70" s="54">
        <v>19</v>
      </c>
      <c r="N70" s="54">
        <f t="shared" si="36"/>
        <v>0.969</v>
      </c>
      <c r="O70" s="54">
        <v>17</v>
      </c>
      <c r="P70" s="54">
        <f t="shared" si="37"/>
        <v>0.867</v>
      </c>
      <c r="Q70" s="54">
        <f t="shared" si="38"/>
        <v>150.83333333333334</v>
      </c>
      <c r="R70" s="54">
        <f t="shared" si="39"/>
        <v>136.66666666666669</v>
      </c>
      <c r="S70" s="54">
        <f t="shared" si="40"/>
        <v>145.16666666666666</v>
      </c>
      <c r="T70" s="54">
        <f t="shared" si="41"/>
        <v>-0.06800000000000006</v>
      </c>
      <c r="U70" s="54">
        <f t="shared" si="42"/>
        <v>0.10199999999999998</v>
      </c>
      <c r="V70" s="16">
        <f t="shared" si="43"/>
        <v>-2</v>
      </c>
    </row>
    <row r="71" spans="1:22" ht="12.75">
      <c r="A71" s="303"/>
      <c r="B71" s="13">
        <v>67</v>
      </c>
      <c r="C71" s="59" t="s">
        <v>154</v>
      </c>
      <c r="D71" s="115">
        <v>10</v>
      </c>
      <c r="E71" s="115">
        <v>1980</v>
      </c>
      <c r="F71" s="54">
        <v>589.39</v>
      </c>
      <c r="G71" s="54">
        <v>468.68</v>
      </c>
      <c r="H71" s="54">
        <v>2.048</v>
      </c>
      <c r="I71" s="54">
        <f t="shared" si="33"/>
        <v>2.048</v>
      </c>
      <c r="J71" s="54">
        <v>1.589</v>
      </c>
      <c r="K71" s="54">
        <f t="shared" si="34"/>
        <v>1.436</v>
      </c>
      <c r="L71" s="54">
        <f t="shared" si="35"/>
        <v>1.589</v>
      </c>
      <c r="M71" s="54">
        <v>12</v>
      </c>
      <c r="N71" s="54">
        <f t="shared" si="36"/>
        <v>0.612</v>
      </c>
      <c r="O71" s="54">
        <v>9</v>
      </c>
      <c r="P71" s="54">
        <f t="shared" si="37"/>
        <v>0.45899999999999996</v>
      </c>
      <c r="Q71" s="54">
        <f t="shared" si="38"/>
        <v>158.9</v>
      </c>
      <c r="R71" s="54">
        <f t="shared" si="39"/>
        <v>143.6</v>
      </c>
      <c r="S71" s="54">
        <f t="shared" si="40"/>
        <v>158.9</v>
      </c>
      <c r="T71" s="54">
        <f t="shared" si="41"/>
        <v>0</v>
      </c>
      <c r="U71" s="54">
        <f t="shared" si="42"/>
        <v>0.15300000000000002</v>
      </c>
      <c r="V71" s="16">
        <f t="shared" si="43"/>
        <v>-3</v>
      </c>
    </row>
    <row r="72" spans="1:22" ht="12.75">
      <c r="A72" s="303"/>
      <c r="B72" s="13">
        <v>68</v>
      </c>
      <c r="C72" s="59" t="s">
        <v>160</v>
      </c>
      <c r="D72" s="115">
        <v>5</v>
      </c>
      <c r="E72" s="115">
        <v>1930</v>
      </c>
      <c r="F72" s="54">
        <v>323.39</v>
      </c>
      <c r="G72" s="54">
        <v>266.7</v>
      </c>
      <c r="H72" s="54">
        <v>0.945</v>
      </c>
      <c r="I72" s="98">
        <v>0.945</v>
      </c>
      <c r="J72" s="101">
        <v>0.69</v>
      </c>
      <c r="K72" s="98">
        <v>0.639</v>
      </c>
      <c r="L72" s="98">
        <v>0.69</v>
      </c>
      <c r="M72" s="98">
        <v>6</v>
      </c>
      <c r="N72" s="98">
        <v>0.306</v>
      </c>
      <c r="O72" s="98">
        <v>5</v>
      </c>
      <c r="P72" s="98">
        <v>0.255</v>
      </c>
      <c r="Q72" s="98">
        <v>138</v>
      </c>
      <c r="R72" s="98">
        <v>127.8</v>
      </c>
      <c r="S72" s="98">
        <v>138</v>
      </c>
      <c r="T72" s="98">
        <v>0</v>
      </c>
      <c r="U72" s="98">
        <v>0.05099999999999999</v>
      </c>
      <c r="V72" s="16">
        <v>-1</v>
      </c>
    </row>
    <row r="73" spans="1:22" ht="12.75">
      <c r="A73" s="303"/>
      <c r="B73" s="13">
        <v>69</v>
      </c>
      <c r="C73" s="59" t="s">
        <v>161</v>
      </c>
      <c r="D73" s="115">
        <v>22</v>
      </c>
      <c r="E73" s="115">
        <v>1986</v>
      </c>
      <c r="F73" s="54">
        <v>1160.21</v>
      </c>
      <c r="G73" s="54">
        <v>1097.3</v>
      </c>
      <c r="H73" s="54">
        <v>4.08</v>
      </c>
      <c r="I73" s="54">
        <v>4.08</v>
      </c>
      <c r="J73" s="54">
        <v>2.448</v>
      </c>
      <c r="K73" s="54">
        <v>2.1930000000000005</v>
      </c>
      <c r="L73" s="54">
        <v>2.4480000000000004</v>
      </c>
      <c r="M73" s="54">
        <v>37</v>
      </c>
      <c r="N73" s="54">
        <v>1.8869999999999998</v>
      </c>
      <c r="O73" s="54">
        <v>32</v>
      </c>
      <c r="P73" s="54">
        <v>1.632</v>
      </c>
      <c r="Q73" s="54">
        <v>111.27272727272727</v>
      </c>
      <c r="R73" s="54">
        <v>99.6818181818182</v>
      </c>
      <c r="S73" s="54">
        <v>111.2727272727273</v>
      </c>
      <c r="T73" s="54">
        <v>0</v>
      </c>
      <c r="U73" s="54">
        <v>0.2549999999999999</v>
      </c>
      <c r="V73" s="16">
        <v>-5</v>
      </c>
    </row>
    <row r="74" spans="1:22" ht="12.75">
      <c r="A74" s="303"/>
      <c r="B74" s="13">
        <v>70</v>
      </c>
      <c r="C74" s="34" t="s">
        <v>170</v>
      </c>
      <c r="D74" s="100">
        <v>56</v>
      </c>
      <c r="E74" s="100">
        <v>2007</v>
      </c>
      <c r="F74" s="50">
        <v>4059.71</v>
      </c>
      <c r="G74" s="50">
        <v>2664.7</v>
      </c>
      <c r="H74" s="50">
        <v>5.483</v>
      </c>
      <c r="I74" s="97">
        <f>H74</f>
        <v>5.483</v>
      </c>
      <c r="J74" s="97">
        <v>4.48</v>
      </c>
      <c r="K74" s="97">
        <f>I74-N74</f>
        <v>0.8419999999999996</v>
      </c>
      <c r="L74" s="97">
        <f>I74-P74</f>
        <v>0.944</v>
      </c>
      <c r="M74" s="97">
        <v>91</v>
      </c>
      <c r="N74" s="97">
        <f>M74*0.051</f>
        <v>4.641</v>
      </c>
      <c r="O74" s="97">
        <v>89</v>
      </c>
      <c r="P74" s="97">
        <f>O74*0.051</f>
        <v>4.539</v>
      </c>
      <c r="Q74" s="97">
        <f>J74*1000/D74</f>
        <v>80</v>
      </c>
      <c r="R74" s="97">
        <f>K74*1000/D74</f>
        <v>15.03571428571428</v>
      </c>
      <c r="S74" s="97">
        <f>L74*1000/D74</f>
        <v>16.857142857142858</v>
      </c>
      <c r="T74" s="97">
        <f>L74-J74</f>
        <v>-3.5360000000000005</v>
      </c>
      <c r="U74" s="97">
        <f>N74-P74</f>
        <v>0.10200000000000031</v>
      </c>
      <c r="V74" s="3">
        <f>O74-M74</f>
        <v>-2</v>
      </c>
    </row>
    <row r="75" spans="1:22" ht="12.75">
      <c r="A75" s="303"/>
      <c r="B75" s="13">
        <v>71</v>
      </c>
      <c r="C75" s="11" t="s">
        <v>170</v>
      </c>
      <c r="D75" s="100">
        <v>101</v>
      </c>
      <c r="E75" s="100">
        <v>2007</v>
      </c>
      <c r="F75" s="50">
        <v>6895.27</v>
      </c>
      <c r="G75" s="50">
        <v>4710.72</v>
      </c>
      <c r="H75" s="50">
        <v>8.716</v>
      </c>
      <c r="I75" s="50">
        <f aca="true" t="shared" si="44" ref="I75:I93">H75</f>
        <v>8.716</v>
      </c>
      <c r="J75" s="50">
        <v>8.08</v>
      </c>
      <c r="K75" s="50">
        <f aca="true" t="shared" si="45" ref="K75:K93">I75-N75</f>
        <v>1.6269999999999998</v>
      </c>
      <c r="L75" s="50">
        <f aca="true" t="shared" si="46" ref="L75:L93">I75-P75</f>
        <v>2.0859999999999994</v>
      </c>
      <c r="M75" s="50">
        <v>139</v>
      </c>
      <c r="N75" s="50">
        <f aca="true" t="shared" si="47" ref="N75:N93">M75*0.051</f>
        <v>7.0889999999999995</v>
      </c>
      <c r="O75" s="50">
        <v>130</v>
      </c>
      <c r="P75" s="50">
        <f aca="true" t="shared" si="48" ref="P75:P93">O75*0.051</f>
        <v>6.63</v>
      </c>
      <c r="Q75" s="50">
        <f aca="true" t="shared" si="49" ref="Q75:Q93">J75*1000/D75</f>
        <v>80</v>
      </c>
      <c r="R75" s="50">
        <f aca="true" t="shared" si="50" ref="R75:R93">K75*1000/D75</f>
        <v>16.108910891089106</v>
      </c>
      <c r="S75" s="50">
        <f aca="true" t="shared" si="51" ref="S75:S93">L75*1000/D75</f>
        <v>20.65346534653465</v>
      </c>
      <c r="T75" s="50">
        <f aca="true" t="shared" si="52" ref="T75:T93">L75-J75</f>
        <v>-5.994000000000001</v>
      </c>
      <c r="U75" s="50">
        <f aca="true" t="shared" si="53" ref="U75:U93">N75-P75</f>
        <v>0.45899999999999963</v>
      </c>
      <c r="V75" s="3">
        <f aca="true" t="shared" si="54" ref="V75:V93">O75-M75</f>
        <v>-9</v>
      </c>
    </row>
    <row r="76" spans="1:22" ht="12.75">
      <c r="A76" s="303"/>
      <c r="B76" s="13">
        <v>72</v>
      </c>
      <c r="C76" s="11" t="s">
        <v>171</v>
      </c>
      <c r="D76" s="100">
        <v>13</v>
      </c>
      <c r="E76" s="100">
        <v>2007</v>
      </c>
      <c r="F76" s="50">
        <v>1168.64</v>
      </c>
      <c r="G76" s="50">
        <v>833</v>
      </c>
      <c r="H76" s="50">
        <v>0.833</v>
      </c>
      <c r="I76" s="50">
        <f t="shared" si="44"/>
        <v>0.833</v>
      </c>
      <c r="J76" s="50">
        <v>1.04</v>
      </c>
      <c r="K76" s="50">
        <f t="shared" si="45"/>
        <v>0.374</v>
      </c>
      <c r="L76" s="50">
        <f t="shared" si="46"/>
        <v>0.425</v>
      </c>
      <c r="M76" s="50">
        <v>9</v>
      </c>
      <c r="N76" s="50">
        <f t="shared" si="47"/>
        <v>0.45899999999999996</v>
      </c>
      <c r="O76" s="50">
        <v>8</v>
      </c>
      <c r="P76" s="50">
        <f t="shared" si="48"/>
        <v>0.408</v>
      </c>
      <c r="Q76" s="50">
        <f t="shared" si="49"/>
        <v>80</v>
      </c>
      <c r="R76" s="50">
        <f t="shared" si="50"/>
        <v>28.76923076923077</v>
      </c>
      <c r="S76" s="50">
        <f t="shared" si="51"/>
        <v>32.69230769230769</v>
      </c>
      <c r="T76" s="50">
        <f t="shared" si="52"/>
        <v>-0.615</v>
      </c>
      <c r="U76" s="50">
        <f t="shared" si="53"/>
        <v>0.05099999999999999</v>
      </c>
      <c r="V76" s="3">
        <f t="shared" si="54"/>
        <v>-1</v>
      </c>
    </row>
    <row r="77" spans="1:22" ht="12.75">
      <c r="A77" s="303"/>
      <c r="B77" s="13">
        <v>73</v>
      </c>
      <c r="C77" s="11" t="s">
        <v>172</v>
      </c>
      <c r="D77" s="100">
        <v>57</v>
      </c>
      <c r="E77" s="100">
        <v>2008</v>
      </c>
      <c r="F77" s="50">
        <v>3663.85</v>
      </c>
      <c r="G77" s="50">
        <v>2307.23</v>
      </c>
      <c r="H77" s="50">
        <v>4.555</v>
      </c>
      <c r="I77" s="50">
        <f t="shared" si="44"/>
        <v>4.555</v>
      </c>
      <c r="J77" s="50">
        <v>4.56</v>
      </c>
      <c r="K77" s="50">
        <f t="shared" si="45"/>
        <v>0.73</v>
      </c>
      <c r="L77" s="50">
        <f t="shared" si="46"/>
        <v>1.903</v>
      </c>
      <c r="M77" s="50">
        <v>75</v>
      </c>
      <c r="N77" s="50">
        <f t="shared" si="47"/>
        <v>3.8249999999999997</v>
      </c>
      <c r="O77" s="50">
        <v>52</v>
      </c>
      <c r="P77" s="50">
        <f t="shared" si="48"/>
        <v>2.6519999999999997</v>
      </c>
      <c r="Q77" s="50">
        <f t="shared" si="49"/>
        <v>80</v>
      </c>
      <c r="R77" s="50">
        <f t="shared" si="50"/>
        <v>12.807017543859649</v>
      </c>
      <c r="S77" s="50">
        <f t="shared" si="51"/>
        <v>33.3859649122807</v>
      </c>
      <c r="T77" s="50">
        <f t="shared" si="52"/>
        <v>-2.6569999999999996</v>
      </c>
      <c r="U77" s="50">
        <f t="shared" si="53"/>
        <v>1.173</v>
      </c>
      <c r="V77" s="3">
        <f t="shared" si="54"/>
        <v>-23</v>
      </c>
    </row>
    <row r="78" spans="1:22" ht="12.75">
      <c r="A78" s="303"/>
      <c r="B78" s="13">
        <v>74</v>
      </c>
      <c r="C78" s="11" t="s">
        <v>173</v>
      </c>
      <c r="D78" s="100">
        <v>21</v>
      </c>
      <c r="E78" s="100">
        <v>1977</v>
      </c>
      <c r="F78" s="50">
        <v>1173.22</v>
      </c>
      <c r="G78" s="50">
        <v>1122.57</v>
      </c>
      <c r="H78" s="50">
        <v>3.491</v>
      </c>
      <c r="I78" s="50">
        <f t="shared" si="44"/>
        <v>3.491</v>
      </c>
      <c r="J78" s="50">
        <v>3.36</v>
      </c>
      <c r="K78" s="50">
        <f t="shared" si="45"/>
        <v>1.2035480000000005</v>
      </c>
      <c r="L78" s="50">
        <f t="shared" si="46"/>
        <v>1.2035480000000005</v>
      </c>
      <c r="M78" s="50">
        <v>44.852</v>
      </c>
      <c r="N78" s="50">
        <f t="shared" si="47"/>
        <v>2.2874519999999996</v>
      </c>
      <c r="O78" s="50">
        <v>44.852</v>
      </c>
      <c r="P78" s="50">
        <f t="shared" si="48"/>
        <v>2.2874519999999996</v>
      </c>
      <c r="Q78" s="50">
        <f t="shared" si="49"/>
        <v>160</v>
      </c>
      <c r="R78" s="50">
        <f t="shared" si="50"/>
        <v>57.31180952380954</v>
      </c>
      <c r="S78" s="50">
        <f t="shared" si="51"/>
        <v>57.31180952380954</v>
      </c>
      <c r="T78" s="50">
        <f t="shared" si="52"/>
        <v>-2.1564519999999994</v>
      </c>
      <c r="U78" s="50">
        <f t="shared" si="53"/>
        <v>0</v>
      </c>
      <c r="V78" s="3">
        <f t="shared" si="54"/>
        <v>0</v>
      </c>
    </row>
    <row r="79" spans="1:22" ht="12.75">
      <c r="A79" s="303"/>
      <c r="B79" s="13">
        <v>75</v>
      </c>
      <c r="C79" s="25" t="s">
        <v>174</v>
      </c>
      <c r="D79" s="100">
        <v>36</v>
      </c>
      <c r="E79" s="100">
        <v>1992</v>
      </c>
      <c r="F79" s="50">
        <v>2100.42</v>
      </c>
      <c r="G79" s="50">
        <v>2100.42</v>
      </c>
      <c r="H79" s="50">
        <v>6.729</v>
      </c>
      <c r="I79" s="50">
        <f t="shared" si="44"/>
        <v>6.729</v>
      </c>
      <c r="J79" s="50">
        <v>5.76</v>
      </c>
      <c r="K79" s="50">
        <f t="shared" si="45"/>
        <v>2.2410000000000005</v>
      </c>
      <c r="L79" s="50">
        <f t="shared" si="46"/>
        <v>2.2410000000000005</v>
      </c>
      <c r="M79" s="50">
        <v>88</v>
      </c>
      <c r="N79" s="50">
        <f t="shared" si="47"/>
        <v>4.4879999999999995</v>
      </c>
      <c r="O79" s="108">
        <v>88</v>
      </c>
      <c r="P79" s="50">
        <f t="shared" si="48"/>
        <v>4.4879999999999995</v>
      </c>
      <c r="Q79" s="50">
        <f t="shared" si="49"/>
        <v>160</v>
      </c>
      <c r="R79" s="50">
        <f t="shared" si="50"/>
        <v>62.250000000000014</v>
      </c>
      <c r="S79" s="50">
        <f t="shared" si="51"/>
        <v>62.250000000000014</v>
      </c>
      <c r="T79" s="50">
        <f t="shared" si="52"/>
        <v>-3.5189999999999992</v>
      </c>
      <c r="U79" s="50">
        <f t="shared" si="53"/>
        <v>0</v>
      </c>
      <c r="V79" s="3">
        <f t="shared" si="54"/>
        <v>0</v>
      </c>
    </row>
    <row r="80" spans="1:22" ht="12.75">
      <c r="A80" s="303"/>
      <c r="B80" s="13">
        <v>76</v>
      </c>
      <c r="C80" s="25" t="s">
        <v>175</v>
      </c>
      <c r="D80" s="100">
        <v>9</v>
      </c>
      <c r="E80" s="100"/>
      <c r="F80" s="50">
        <v>530.1</v>
      </c>
      <c r="G80" s="50">
        <v>530.1</v>
      </c>
      <c r="H80" s="50">
        <v>1.593</v>
      </c>
      <c r="I80" s="50">
        <f t="shared" si="44"/>
        <v>1.593</v>
      </c>
      <c r="J80" s="50">
        <v>1.31032</v>
      </c>
      <c r="K80" s="50">
        <f t="shared" si="45"/>
        <v>0.777</v>
      </c>
      <c r="L80" s="50">
        <f t="shared" si="46"/>
        <v>0.624</v>
      </c>
      <c r="M80" s="50">
        <v>16</v>
      </c>
      <c r="N80" s="50">
        <f t="shared" si="47"/>
        <v>0.816</v>
      </c>
      <c r="O80" s="108">
        <v>19</v>
      </c>
      <c r="P80" s="50">
        <f t="shared" si="48"/>
        <v>0.969</v>
      </c>
      <c r="Q80" s="50">
        <f t="shared" si="49"/>
        <v>145.5911111111111</v>
      </c>
      <c r="R80" s="50">
        <f t="shared" si="50"/>
        <v>86.33333333333333</v>
      </c>
      <c r="S80" s="50">
        <f t="shared" si="51"/>
        <v>69.33333333333333</v>
      </c>
      <c r="T80" s="50">
        <f t="shared" si="52"/>
        <v>-0.6863199999999999</v>
      </c>
      <c r="U80" s="50">
        <f t="shared" si="53"/>
        <v>-0.15300000000000002</v>
      </c>
      <c r="V80" s="3">
        <f t="shared" si="54"/>
        <v>3</v>
      </c>
    </row>
    <row r="81" spans="1:22" ht="12.75">
      <c r="A81" s="303"/>
      <c r="B81" s="13">
        <v>77</v>
      </c>
      <c r="C81" s="25" t="s">
        <v>176</v>
      </c>
      <c r="D81" s="100">
        <v>50</v>
      </c>
      <c r="E81" s="100">
        <v>1971</v>
      </c>
      <c r="F81" s="50">
        <v>2640.68</v>
      </c>
      <c r="G81" s="50">
        <v>1640.68</v>
      </c>
      <c r="H81" s="50">
        <v>9.016</v>
      </c>
      <c r="I81" s="50">
        <f t="shared" si="44"/>
        <v>9.016</v>
      </c>
      <c r="J81" s="50">
        <v>8</v>
      </c>
      <c r="K81" s="50">
        <f t="shared" si="45"/>
        <v>4.020311983</v>
      </c>
      <c r="L81" s="50">
        <f t="shared" si="46"/>
        <v>4.020311983</v>
      </c>
      <c r="M81" s="50">
        <v>97.954667</v>
      </c>
      <c r="N81" s="50">
        <f t="shared" si="47"/>
        <v>4.995688017</v>
      </c>
      <c r="O81" s="108">
        <v>97.954667</v>
      </c>
      <c r="P81" s="50">
        <f t="shared" si="48"/>
        <v>4.995688017</v>
      </c>
      <c r="Q81" s="50">
        <f t="shared" si="49"/>
        <v>160</v>
      </c>
      <c r="R81" s="50">
        <f t="shared" si="50"/>
        <v>80.40623966</v>
      </c>
      <c r="S81" s="50">
        <f t="shared" si="51"/>
        <v>80.40623966</v>
      </c>
      <c r="T81" s="50">
        <f t="shared" si="52"/>
        <v>-3.979688017</v>
      </c>
      <c r="U81" s="50">
        <f t="shared" si="53"/>
        <v>0</v>
      </c>
      <c r="V81" s="3">
        <f t="shared" si="54"/>
        <v>0</v>
      </c>
    </row>
    <row r="82" spans="1:22" ht="12.75">
      <c r="A82" s="303"/>
      <c r="B82" s="13">
        <v>78</v>
      </c>
      <c r="C82" s="25" t="s">
        <v>177</v>
      </c>
      <c r="D82" s="100">
        <v>24</v>
      </c>
      <c r="E82" s="100">
        <v>1962</v>
      </c>
      <c r="F82" s="50">
        <v>1047.38</v>
      </c>
      <c r="G82" s="50">
        <v>962.36</v>
      </c>
      <c r="H82" s="50">
        <v>3.942</v>
      </c>
      <c r="I82" s="50">
        <f t="shared" si="44"/>
        <v>3.942</v>
      </c>
      <c r="J82" s="50">
        <v>3.84</v>
      </c>
      <c r="K82" s="50">
        <f t="shared" si="45"/>
        <v>2.0550000000000006</v>
      </c>
      <c r="L82" s="50">
        <f t="shared" si="46"/>
        <v>2.0550000000000006</v>
      </c>
      <c r="M82" s="50">
        <v>37</v>
      </c>
      <c r="N82" s="50">
        <f t="shared" si="47"/>
        <v>1.8869999999999998</v>
      </c>
      <c r="O82" s="108">
        <v>37</v>
      </c>
      <c r="P82" s="50">
        <f t="shared" si="48"/>
        <v>1.8869999999999998</v>
      </c>
      <c r="Q82" s="50">
        <f t="shared" si="49"/>
        <v>160</v>
      </c>
      <c r="R82" s="50">
        <f t="shared" si="50"/>
        <v>85.62500000000001</v>
      </c>
      <c r="S82" s="50">
        <f t="shared" si="51"/>
        <v>85.62500000000001</v>
      </c>
      <c r="T82" s="50">
        <f t="shared" si="52"/>
        <v>-1.7849999999999993</v>
      </c>
      <c r="U82" s="50">
        <f t="shared" si="53"/>
        <v>0</v>
      </c>
      <c r="V82" s="3">
        <f t="shared" si="54"/>
        <v>0</v>
      </c>
    </row>
    <row r="83" spans="1:22" ht="12.75">
      <c r="A83" s="303"/>
      <c r="B83" s="13">
        <v>79</v>
      </c>
      <c r="C83" s="208" t="s">
        <v>178</v>
      </c>
      <c r="D83" s="237">
        <v>50</v>
      </c>
      <c r="E83" s="112">
        <v>1970</v>
      </c>
      <c r="F83" s="111">
        <v>2565.37</v>
      </c>
      <c r="G83" s="111">
        <v>2565.37</v>
      </c>
      <c r="H83" s="52">
        <v>9.186</v>
      </c>
      <c r="I83" s="52">
        <f t="shared" si="44"/>
        <v>9.186</v>
      </c>
      <c r="J83" s="52">
        <v>8</v>
      </c>
      <c r="K83" s="52">
        <f t="shared" si="45"/>
        <v>4.1370000000000005</v>
      </c>
      <c r="L83" s="52">
        <f t="shared" si="46"/>
        <v>4.5297</v>
      </c>
      <c r="M83" s="52">
        <v>99</v>
      </c>
      <c r="N83" s="52">
        <f t="shared" si="47"/>
        <v>5.0489999999999995</v>
      </c>
      <c r="O83" s="109">
        <v>91.3</v>
      </c>
      <c r="P83" s="52">
        <f t="shared" si="48"/>
        <v>4.6563</v>
      </c>
      <c r="Q83" s="52">
        <f t="shared" si="49"/>
        <v>160</v>
      </c>
      <c r="R83" s="52">
        <f t="shared" si="50"/>
        <v>82.74</v>
      </c>
      <c r="S83" s="52">
        <f t="shared" si="51"/>
        <v>90.594</v>
      </c>
      <c r="T83" s="52">
        <f t="shared" si="52"/>
        <v>-3.4703</v>
      </c>
      <c r="U83" s="52">
        <f t="shared" si="53"/>
        <v>0.3926999999999996</v>
      </c>
      <c r="V83" s="3">
        <f t="shared" si="54"/>
        <v>-7.700000000000003</v>
      </c>
    </row>
    <row r="84" spans="1:22" ht="12.75">
      <c r="A84" s="303"/>
      <c r="B84" s="13">
        <v>80</v>
      </c>
      <c r="C84" s="20" t="s">
        <v>179</v>
      </c>
      <c r="D84" s="100">
        <v>22</v>
      </c>
      <c r="E84" s="100">
        <v>1976</v>
      </c>
      <c r="F84" s="54">
        <v>1219.95</v>
      </c>
      <c r="G84" s="54">
        <v>1219.95</v>
      </c>
      <c r="H84" s="54">
        <v>5.405</v>
      </c>
      <c r="I84" s="54">
        <f t="shared" si="44"/>
        <v>5.405</v>
      </c>
      <c r="J84" s="54">
        <v>3.52</v>
      </c>
      <c r="K84" s="54">
        <f t="shared" si="45"/>
        <v>2.0465990000000005</v>
      </c>
      <c r="L84" s="54">
        <f t="shared" si="46"/>
        <v>2.0465990000000005</v>
      </c>
      <c r="M84" s="54">
        <v>65.851</v>
      </c>
      <c r="N84" s="54">
        <f t="shared" si="47"/>
        <v>3.3584009999999997</v>
      </c>
      <c r="O84" s="54">
        <v>65.851</v>
      </c>
      <c r="P84" s="54">
        <f t="shared" si="48"/>
        <v>3.3584009999999997</v>
      </c>
      <c r="Q84" s="54">
        <f t="shared" si="49"/>
        <v>160</v>
      </c>
      <c r="R84" s="54">
        <f t="shared" si="50"/>
        <v>93.0272272727273</v>
      </c>
      <c r="S84" s="54">
        <f t="shared" si="51"/>
        <v>93.0272272727273</v>
      </c>
      <c r="T84" s="54">
        <f t="shared" si="52"/>
        <v>-1.4734009999999995</v>
      </c>
      <c r="U84" s="54">
        <f t="shared" si="53"/>
        <v>0</v>
      </c>
      <c r="V84" s="16">
        <f t="shared" si="54"/>
        <v>0</v>
      </c>
    </row>
    <row r="85" spans="1:22" ht="12.75">
      <c r="A85" s="303"/>
      <c r="B85" s="13">
        <v>81</v>
      </c>
      <c r="C85" s="20" t="s">
        <v>180</v>
      </c>
      <c r="D85" s="100">
        <v>60</v>
      </c>
      <c r="E85" s="100">
        <v>1967</v>
      </c>
      <c r="F85" s="54">
        <v>3711.07</v>
      </c>
      <c r="G85" s="54">
        <v>2711.07</v>
      </c>
      <c r="H85" s="54">
        <v>11.746</v>
      </c>
      <c r="I85" s="54">
        <f t="shared" si="44"/>
        <v>11.746</v>
      </c>
      <c r="J85" s="54">
        <v>9.6</v>
      </c>
      <c r="K85" s="54">
        <f t="shared" si="45"/>
        <v>5.582548000000001</v>
      </c>
      <c r="L85" s="54">
        <f t="shared" si="46"/>
        <v>5.582548000000001</v>
      </c>
      <c r="M85" s="54">
        <v>120.852</v>
      </c>
      <c r="N85" s="54">
        <f t="shared" si="47"/>
        <v>6.1634519999999995</v>
      </c>
      <c r="O85" s="54">
        <v>120.852</v>
      </c>
      <c r="P85" s="54">
        <f t="shared" si="48"/>
        <v>6.1634519999999995</v>
      </c>
      <c r="Q85" s="54">
        <f t="shared" si="49"/>
        <v>160</v>
      </c>
      <c r="R85" s="54">
        <f t="shared" si="50"/>
        <v>93.04246666666668</v>
      </c>
      <c r="S85" s="54">
        <f t="shared" si="51"/>
        <v>93.04246666666668</v>
      </c>
      <c r="T85" s="54">
        <f t="shared" si="52"/>
        <v>-4.017451999999999</v>
      </c>
      <c r="U85" s="54">
        <f t="shared" si="53"/>
        <v>0</v>
      </c>
      <c r="V85" s="16">
        <f t="shared" si="54"/>
        <v>0</v>
      </c>
    </row>
    <row r="86" spans="1:22" ht="12.75">
      <c r="A86" s="303"/>
      <c r="B86" s="13">
        <v>82</v>
      </c>
      <c r="C86" s="20" t="s">
        <v>181</v>
      </c>
      <c r="D86" s="100">
        <v>38</v>
      </c>
      <c r="E86" s="100">
        <v>1980</v>
      </c>
      <c r="F86" s="54">
        <v>2043.89</v>
      </c>
      <c r="G86" s="54">
        <v>2043.89</v>
      </c>
      <c r="H86" s="54">
        <v>8.825</v>
      </c>
      <c r="I86" s="54">
        <f t="shared" si="44"/>
        <v>8.825</v>
      </c>
      <c r="J86" s="54">
        <v>6.08</v>
      </c>
      <c r="K86" s="54">
        <f t="shared" si="45"/>
        <v>3.581536999999999</v>
      </c>
      <c r="L86" s="54">
        <f t="shared" si="46"/>
        <v>3.581536999999999</v>
      </c>
      <c r="M86" s="54">
        <v>102.813</v>
      </c>
      <c r="N86" s="54">
        <f t="shared" si="47"/>
        <v>5.243463</v>
      </c>
      <c r="O86" s="54">
        <v>102.813</v>
      </c>
      <c r="P86" s="54">
        <f t="shared" si="48"/>
        <v>5.243463</v>
      </c>
      <c r="Q86" s="54">
        <f t="shared" si="49"/>
        <v>160</v>
      </c>
      <c r="R86" s="54">
        <f t="shared" si="50"/>
        <v>94.25097368421049</v>
      </c>
      <c r="S86" s="54">
        <f t="shared" si="51"/>
        <v>94.25097368421049</v>
      </c>
      <c r="T86" s="54">
        <f t="shared" si="52"/>
        <v>-2.498463000000001</v>
      </c>
      <c r="U86" s="54">
        <f t="shared" si="53"/>
        <v>0</v>
      </c>
      <c r="V86" s="16">
        <f t="shared" si="54"/>
        <v>0</v>
      </c>
    </row>
    <row r="87" spans="1:22" ht="12.75">
      <c r="A87" s="303"/>
      <c r="B87" s="13">
        <v>83</v>
      </c>
      <c r="C87" s="20" t="s">
        <v>182</v>
      </c>
      <c r="D87" s="100">
        <v>38</v>
      </c>
      <c r="E87" s="100">
        <v>1982</v>
      </c>
      <c r="F87" s="54">
        <v>2031.49</v>
      </c>
      <c r="G87" s="54">
        <v>2031.49</v>
      </c>
      <c r="H87" s="54">
        <v>7.178</v>
      </c>
      <c r="I87" s="54">
        <f t="shared" si="44"/>
        <v>7.178</v>
      </c>
      <c r="J87" s="54">
        <v>6.08</v>
      </c>
      <c r="K87" s="54">
        <f t="shared" si="45"/>
        <v>3.302</v>
      </c>
      <c r="L87" s="54">
        <f t="shared" si="46"/>
        <v>3.6590000000000003</v>
      </c>
      <c r="M87" s="54">
        <v>76</v>
      </c>
      <c r="N87" s="54">
        <f t="shared" si="47"/>
        <v>3.876</v>
      </c>
      <c r="O87" s="54">
        <v>69</v>
      </c>
      <c r="P87" s="54">
        <f t="shared" si="48"/>
        <v>3.5189999999999997</v>
      </c>
      <c r="Q87" s="54">
        <f t="shared" si="49"/>
        <v>160</v>
      </c>
      <c r="R87" s="54">
        <f t="shared" si="50"/>
        <v>86.89473684210526</v>
      </c>
      <c r="S87" s="54">
        <f t="shared" si="51"/>
        <v>96.28947368421053</v>
      </c>
      <c r="T87" s="54">
        <f t="shared" si="52"/>
        <v>-2.421</v>
      </c>
      <c r="U87" s="54">
        <f t="shared" si="53"/>
        <v>0.3570000000000002</v>
      </c>
      <c r="V87" s="16">
        <f t="shared" si="54"/>
        <v>-7</v>
      </c>
    </row>
    <row r="88" spans="1:22" ht="12.75">
      <c r="A88" s="303"/>
      <c r="B88" s="13">
        <v>84</v>
      </c>
      <c r="C88" s="19" t="s">
        <v>183</v>
      </c>
      <c r="D88" s="100">
        <v>9</v>
      </c>
      <c r="E88" s="100">
        <v>1989</v>
      </c>
      <c r="F88" s="54">
        <v>596.79</v>
      </c>
      <c r="G88" s="54">
        <v>596.79</v>
      </c>
      <c r="H88" s="54">
        <v>2.312</v>
      </c>
      <c r="I88" s="54">
        <f t="shared" si="44"/>
        <v>2.312</v>
      </c>
      <c r="J88" s="54">
        <v>1.310319</v>
      </c>
      <c r="K88" s="54">
        <f t="shared" si="45"/>
        <v>0.986</v>
      </c>
      <c r="L88" s="54">
        <f t="shared" si="46"/>
        <v>0.8839999999999999</v>
      </c>
      <c r="M88" s="54">
        <v>26</v>
      </c>
      <c r="N88" s="54">
        <f t="shared" si="47"/>
        <v>1.3259999999999998</v>
      </c>
      <c r="O88" s="54">
        <v>28</v>
      </c>
      <c r="P88" s="54">
        <f t="shared" si="48"/>
        <v>1.428</v>
      </c>
      <c r="Q88" s="54">
        <f t="shared" si="49"/>
        <v>145.591</v>
      </c>
      <c r="R88" s="54">
        <f t="shared" si="50"/>
        <v>109.55555555555556</v>
      </c>
      <c r="S88" s="54">
        <f t="shared" si="51"/>
        <v>98.22222222222221</v>
      </c>
      <c r="T88" s="54">
        <f t="shared" si="52"/>
        <v>-0.4263190000000001</v>
      </c>
      <c r="U88" s="54">
        <f t="shared" si="53"/>
        <v>-0.10200000000000009</v>
      </c>
      <c r="V88" s="16">
        <f t="shared" si="54"/>
        <v>2</v>
      </c>
    </row>
    <row r="89" spans="1:22" ht="12.75">
      <c r="A89" s="303"/>
      <c r="B89" s="13">
        <v>85</v>
      </c>
      <c r="C89" s="19" t="s">
        <v>184</v>
      </c>
      <c r="D89" s="100">
        <v>38</v>
      </c>
      <c r="E89" s="100"/>
      <c r="F89" s="54">
        <v>2028.45</v>
      </c>
      <c r="G89" s="54">
        <v>2028.45</v>
      </c>
      <c r="H89" s="54">
        <v>7.235</v>
      </c>
      <c r="I89" s="54">
        <f t="shared" si="44"/>
        <v>7.235</v>
      </c>
      <c r="J89" s="54">
        <v>6.08</v>
      </c>
      <c r="K89" s="54">
        <f t="shared" si="45"/>
        <v>3.6650000000000005</v>
      </c>
      <c r="L89" s="54">
        <f t="shared" si="46"/>
        <v>3.7670000000000003</v>
      </c>
      <c r="M89" s="54">
        <v>70</v>
      </c>
      <c r="N89" s="54">
        <f t="shared" si="47"/>
        <v>3.57</v>
      </c>
      <c r="O89" s="54">
        <v>68</v>
      </c>
      <c r="P89" s="54">
        <f t="shared" si="48"/>
        <v>3.468</v>
      </c>
      <c r="Q89" s="54">
        <f t="shared" si="49"/>
        <v>160</v>
      </c>
      <c r="R89" s="54">
        <f t="shared" si="50"/>
        <v>96.44736842105264</v>
      </c>
      <c r="S89" s="54">
        <f t="shared" si="51"/>
        <v>99.13157894736844</v>
      </c>
      <c r="T89" s="54">
        <f t="shared" si="52"/>
        <v>-2.3129999999999997</v>
      </c>
      <c r="U89" s="54">
        <f t="shared" si="53"/>
        <v>0.10199999999999987</v>
      </c>
      <c r="V89" s="16">
        <f t="shared" si="54"/>
        <v>-2</v>
      </c>
    </row>
    <row r="90" spans="1:22" ht="12.75">
      <c r="A90" s="303"/>
      <c r="B90" s="13">
        <v>86</v>
      </c>
      <c r="C90" s="19" t="s">
        <v>185</v>
      </c>
      <c r="D90" s="100">
        <v>40</v>
      </c>
      <c r="E90" s="100">
        <v>1984</v>
      </c>
      <c r="F90" s="54">
        <v>2267.26</v>
      </c>
      <c r="G90" s="54">
        <v>2267.26</v>
      </c>
      <c r="H90" s="54">
        <v>8.806</v>
      </c>
      <c r="I90" s="54">
        <f t="shared" si="44"/>
        <v>8.806</v>
      </c>
      <c r="J90" s="54">
        <v>6.4</v>
      </c>
      <c r="K90" s="54">
        <f t="shared" si="45"/>
        <v>4.879</v>
      </c>
      <c r="L90" s="54">
        <f t="shared" si="46"/>
        <v>4.216866999999999</v>
      </c>
      <c r="M90" s="54">
        <v>77</v>
      </c>
      <c r="N90" s="54">
        <f t="shared" si="47"/>
        <v>3.9269999999999996</v>
      </c>
      <c r="O90" s="54">
        <v>89.983</v>
      </c>
      <c r="P90" s="54">
        <f t="shared" si="48"/>
        <v>4.589133</v>
      </c>
      <c r="Q90" s="54">
        <f t="shared" si="49"/>
        <v>160</v>
      </c>
      <c r="R90" s="54">
        <f t="shared" si="50"/>
        <v>121.975</v>
      </c>
      <c r="S90" s="54">
        <f t="shared" si="51"/>
        <v>105.42167499999996</v>
      </c>
      <c r="T90" s="54">
        <f t="shared" si="52"/>
        <v>-2.1831330000000015</v>
      </c>
      <c r="U90" s="54">
        <f t="shared" si="53"/>
        <v>-0.6621330000000007</v>
      </c>
      <c r="V90" s="16">
        <f t="shared" si="54"/>
        <v>12.983000000000004</v>
      </c>
    </row>
    <row r="91" spans="1:22" ht="12.75">
      <c r="A91" s="303"/>
      <c r="B91" s="13">
        <v>87</v>
      </c>
      <c r="C91" s="19" t="s">
        <v>186</v>
      </c>
      <c r="D91" s="100">
        <v>22</v>
      </c>
      <c r="E91" s="100">
        <v>1981</v>
      </c>
      <c r="F91" s="54">
        <v>1169.75</v>
      </c>
      <c r="G91" s="54">
        <v>1169.75</v>
      </c>
      <c r="H91" s="54">
        <v>4.366</v>
      </c>
      <c r="I91" s="54">
        <f t="shared" si="44"/>
        <v>4.366</v>
      </c>
      <c r="J91" s="54">
        <v>3.52</v>
      </c>
      <c r="K91" s="54">
        <f t="shared" si="45"/>
        <v>2.3259999999999996</v>
      </c>
      <c r="L91" s="54">
        <f t="shared" si="46"/>
        <v>2.3259999999999996</v>
      </c>
      <c r="M91" s="54">
        <v>40</v>
      </c>
      <c r="N91" s="54">
        <f t="shared" si="47"/>
        <v>2.04</v>
      </c>
      <c r="O91" s="54">
        <v>40</v>
      </c>
      <c r="P91" s="54">
        <f t="shared" si="48"/>
        <v>2.04</v>
      </c>
      <c r="Q91" s="54">
        <f t="shared" si="49"/>
        <v>160</v>
      </c>
      <c r="R91" s="54">
        <f t="shared" si="50"/>
        <v>105.7272727272727</v>
      </c>
      <c r="S91" s="54">
        <f t="shared" si="51"/>
        <v>105.7272727272727</v>
      </c>
      <c r="T91" s="54">
        <f t="shared" si="52"/>
        <v>-1.1940000000000004</v>
      </c>
      <c r="U91" s="54">
        <f t="shared" si="53"/>
        <v>0</v>
      </c>
      <c r="V91" s="16">
        <f t="shared" si="54"/>
        <v>0</v>
      </c>
    </row>
    <row r="92" spans="1:22" ht="12.75">
      <c r="A92" s="303"/>
      <c r="B92" s="13">
        <v>88</v>
      </c>
      <c r="C92" s="19" t="s">
        <v>187</v>
      </c>
      <c r="D92" s="100">
        <v>38</v>
      </c>
      <c r="E92" s="100">
        <v>1977</v>
      </c>
      <c r="F92" s="54">
        <v>2051.81</v>
      </c>
      <c r="G92" s="54">
        <v>2051.81</v>
      </c>
      <c r="H92" s="54">
        <v>8.292</v>
      </c>
      <c r="I92" s="54">
        <f t="shared" si="44"/>
        <v>8.292</v>
      </c>
      <c r="J92" s="54">
        <v>6.08</v>
      </c>
      <c r="K92" s="54">
        <f t="shared" si="45"/>
        <v>4.023096000000001</v>
      </c>
      <c r="L92" s="54">
        <f t="shared" si="46"/>
        <v>4.023096000000001</v>
      </c>
      <c r="M92" s="54">
        <v>83.704</v>
      </c>
      <c r="N92" s="54">
        <f t="shared" si="47"/>
        <v>4.268903999999999</v>
      </c>
      <c r="O92" s="54">
        <v>83.704</v>
      </c>
      <c r="P92" s="54">
        <f t="shared" si="48"/>
        <v>4.268903999999999</v>
      </c>
      <c r="Q92" s="54">
        <f t="shared" si="49"/>
        <v>160</v>
      </c>
      <c r="R92" s="54">
        <f t="shared" si="50"/>
        <v>105.87094736842107</v>
      </c>
      <c r="S92" s="54">
        <f t="shared" si="51"/>
        <v>105.87094736842107</v>
      </c>
      <c r="T92" s="54">
        <f t="shared" si="52"/>
        <v>-2.0569039999999994</v>
      </c>
      <c r="U92" s="54">
        <f t="shared" si="53"/>
        <v>0</v>
      </c>
      <c r="V92" s="16">
        <f t="shared" si="54"/>
        <v>0</v>
      </c>
    </row>
    <row r="93" spans="1:22" ht="12.75">
      <c r="A93" s="303"/>
      <c r="B93" s="13">
        <v>89</v>
      </c>
      <c r="C93" s="19" t="s">
        <v>188</v>
      </c>
      <c r="D93" s="100">
        <v>12</v>
      </c>
      <c r="E93" s="100"/>
      <c r="F93" s="54">
        <v>440.78</v>
      </c>
      <c r="G93" s="54">
        <v>440.78</v>
      </c>
      <c r="H93" s="54">
        <v>2.217</v>
      </c>
      <c r="I93" s="54">
        <f t="shared" si="44"/>
        <v>2.217</v>
      </c>
      <c r="J93" s="54">
        <v>1.92</v>
      </c>
      <c r="K93" s="54">
        <f t="shared" si="45"/>
        <v>1.2735000000000003</v>
      </c>
      <c r="L93" s="54">
        <f t="shared" si="46"/>
        <v>1.2735000000000003</v>
      </c>
      <c r="M93" s="54">
        <v>18.5</v>
      </c>
      <c r="N93" s="54">
        <f t="shared" si="47"/>
        <v>0.9434999999999999</v>
      </c>
      <c r="O93" s="54">
        <v>18.5</v>
      </c>
      <c r="P93" s="54">
        <f t="shared" si="48"/>
        <v>0.9434999999999999</v>
      </c>
      <c r="Q93" s="54">
        <f t="shared" si="49"/>
        <v>160</v>
      </c>
      <c r="R93" s="54">
        <f t="shared" si="50"/>
        <v>106.12500000000001</v>
      </c>
      <c r="S93" s="54">
        <f t="shared" si="51"/>
        <v>106.12500000000001</v>
      </c>
      <c r="T93" s="54">
        <f t="shared" si="52"/>
        <v>-0.6464999999999996</v>
      </c>
      <c r="U93" s="54">
        <f t="shared" si="53"/>
        <v>0</v>
      </c>
      <c r="V93" s="16">
        <f t="shared" si="54"/>
        <v>0</v>
      </c>
    </row>
    <row r="94" spans="1:22" ht="12.75">
      <c r="A94" s="303"/>
      <c r="B94" s="13">
        <v>90</v>
      </c>
      <c r="C94" s="59" t="s">
        <v>209</v>
      </c>
      <c r="D94" s="238">
        <v>30</v>
      </c>
      <c r="E94" s="238">
        <v>1987</v>
      </c>
      <c r="F94" s="114">
        <v>1509.61</v>
      </c>
      <c r="G94" s="114">
        <v>1453.73</v>
      </c>
      <c r="H94" s="126">
        <v>6.963</v>
      </c>
      <c r="I94" s="54">
        <v>6.963</v>
      </c>
      <c r="J94" s="126">
        <v>4.8</v>
      </c>
      <c r="K94" s="98">
        <v>4.668</v>
      </c>
      <c r="L94" s="98">
        <v>4.77</v>
      </c>
      <c r="M94" s="127">
        <v>45</v>
      </c>
      <c r="N94" s="98">
        <v>2.295</v>
      </c>
      <c r="O94" s="127">
        <v>43</v>
      </c>
      <c r="P94" s="98">
        <v>2.193</v>
      </c>
      <c r="Q94" s="98">
        <v>160</v>
      </c>
      <c r="R94" s="98">
        <v>155.6</v>
      </c>
      <c r="S94" s="98">
        <v>159</v>
      </c>
      <c r="T94" s="98">
        <v>-0.03000000000000025</v>
      </c>
      <c r="U94" s="98">
        <v>0.10199999999999987</v>
      </c>
      <c r="V94" s="16">
        <v>-2</v>
      </c>
    </row>
    <row r="95" spans="1:22" ht="12.75">
      <c r="A95" s="303"/>
      <c r="B95" s="13">
        <v>91</v>
      </c>
      <c r="C95" s="59" t="s">
        <v>210</v>
      </c>
      <c r="D95" s="110">
        <v>34</v>
      </c>
      <c r="E95" s="110">
        <v>1973</v>
      </c>
      <c r="F95" s="128">
        <v>1759.84</v>
      </c>
      <c r="G95" s="128">
        <v>1759.84</v>
      </c>
      <c r="H95" s="126">
        <v>6.914</v>
      </c>
      <c r="I95" s="54">
        <v>6.914</v>
      </c>
      <c r="J95" s="126">
        <v>5.14</v>
      </c>
      <c r="K95" s="54">
        <v>4.465999999999999</v>
      </c>
      <c r="L95" s="54">
        <v>4.67</v>
      </c>
      <c r="M95" s="128">
        <v>48</v>
      </c>
      <c r="N95" s="54">
        <v>2.448</v>
      </c>
      <c r="O95" s="128">
        <v>44</v>
      </c>
      <c r="P95" s="54">
        <v>2.2439999999999998</v>
      </c>
      <c r="Q95" s="54">
        <v>151.1764705882353</v>
      </c>
      <c r="R95" s="54">
        <v>131.35294117647055</v>
      </c>
      <c r="S95" s="54">
        <v>137.35294117647058</v>
      </c>
      <c r="T95" s="54">
        <v>-0.46999999999999975</v>
      </c>
      <c r="U95" s="54">
        <v>0.20400000000000018</v>
      </c>
      <c r="V95" s="16">
        <v>-4</v>
      </c>
    </row>
    <row r="96" spans="1:22" ht="12.75">
      <c r="A96" s="303"/>
      <c r="B96" s="13">
        <v>92</v>
      </c>
      <c r="C96" s="59" t="s">
        <v>211</v>
      </c>
      <c r="D96" s="115">
        <v>32</v>
      </c>
      <c r="E96" s="115">
        <v>1977</v>
      </c>
      <c r="F96" s="114">
        <v>1794.45</v>
      </c>
      <c r="G96" s="114">
        <v>1794.45</v>
      </c>
      <c r="H96" s="126">
        <v>9.415</v>
      </c>
      <c r="I96" s="54">
        <v>9.415</v>
      </c>
      <c r="J96" s="126">
        <v>7.04</v>
      </c>
      <c r="K96" s="54">
        <v>6.864999999999999</v>
      </c>
      <c r="L96" s="54">
        <v>6.966999999999999</v>
      </c>
      <c r="M96" s="128">
        <v>50</v>
      </c>
      <c r="N96" s="54">
        <v>2.55</v>
      </c>
      <c r="O96" s="128">
        <v>48</v>
      </c>
      <c r="P96" s="54">
        <v>2.448</v>
      </c>
      <c r="Q96" s="54">
        <v>220</v>
      </c>
      <c r="R96" s="54">
        <v>214.53124999999997</v>
      </c>
      <c r="S96" s="54">
        <v>217.71874999999997</v>
      </c>
      <c r="T96" s="54">
        <v>-0.07300000000000129</v>
      </c>
      <c r="U96" s="54">
        <v>0.10199999999999987</v>
      </c>
      <c r="V96" s="16">
        <v>-2</v>
      </c>
    </row>
    <row r="97" spans="1:22" ht="12.75">
      <c r="A97" s="303"/>
      <c r="B97" s="13">
        <v>93</v>
      </c>
      <c r="C97" s="59" t="s">
        <v>212</v>
      </c>
      <c r="D97" s="115">
        <v>45</v>
      </c>
      <c r="E97" s="115">
        <v>1994</v>
      </c>
      <c r="F97" s="114">
        <v>2574.26</v>
      </c>
      <c r="G97" s="114">
        <v>2574.26</v>
      </c>
      <c r="H97" s="126">
        <v>9.055</v>
      </c>
      <c r="I97" s="54">
        <v>9.055</v>
      </c>
      <c r="J97" s="126">
        <v>7.2</v>
      </c>
      <c r="K97" s="54">
        <v>6.199</v>
      </c>
      <c r="L97" s="54">
        <v>5.128</v>
      </c>
      <c r="M97" s="128">
        <v>56</v>
      </c>
      <c r="N97" s="54">
        <v>2.856</v>
      </c>
      <c r="O97" s="128">
        <v>77</v>
      </c>
      <c r="P97" s="54">
        <v>3.9269999999999996</v>
      </c>
      <c r="Q97" s="54">
        <v>160</v>
      </c>
      <c r="R97" s="54">
        <v>137.75555555555556</v>
      </c>
      <c r="S97" s="54">
        <v>113.95555555555555</v>
      </c>
      <c r="T97" s="54">
        <v>-2.072</v>
      </c>
      <c r="U97" s="54">
        <v>-1.0709999999999997</v>
      </c>
      <c r="V97" s="16">
        <v>21</v>
      </c>
    </row>
    <row r="98" spans="1:22" ht="12.75">
      <c r="A98" s="303"/>
      <c r="B98" s="13">
        <v>94</v>
      </c>
      <c r="C98" s="74" t="s">
        <v>214</v>
      </c>
      <c r="D98" s="117">
        <v>9</v>
      </c>
      <c r="E98" s="117">
        <v>1968</v>
      </c>
      <c r="F98" s="116">
        <v>412.22</v>
      </c>
      <c r="G98" s="116">
        <v>412.22</v>
      </c>
      <c r="H98" s="116">
        <v>1.77</v>
      </c>
      <c r="I98" s="113">
        <f>H98</f>
        <v>1.77</v>
      </c>
      <c r="J98" s="116">
        <v>1.44</v>
      </c>
      <c r="K98" s="113">
        <f>I98-N98</f>
        <v>1.209</v>
      </c>
      <c r="L98" s="113">
        <f>I98-P98</f>
        <v>1.1070000000000002</v>
      </c>
      <c r="M98" s="116">
        <v>11</v>
      </c>
      <c r="N98" s="113">
        <f>M98*0.051</f>
        <v>0.5609999999999999</v>
      </c>
      <c r="O98" s="116">
        <v>13</v>
      </c>
      <c r="P98" s="113">
        <f>O98*0.051</f>
        <v>0.6629999999999999</v>
      </c>
      <c r="Q98" s="113">
        <f>J98*1000/D98</f>
        <v>160</v>
      </c>
      <c r="R98" s="113">
        <f>K98*1000/D98</f>
        <v>134.33333333333334</v>
      </c>
      <c r="S98" s="113">
        <f>L98*1000/D98</f>
        <v>123.00000000000003</v>
      </c>
      <c r="T98" s="113">
        <f>L98-J98</f>
        <v>-0.33299999999999974</v>
      </c>
      <c r="U98" s="113">
        <f>N98-P98</f>
        <v>-0.10199999999999998</v>
      </c>
      <c r="V98" s="16">
        <f>O98-M98</f>
        <v>2</v>
      </c>
    </row>
    <row r="99" spans="1:22" ht="12.75">
      <c r="A99" s="303"/>
      <c r="B99" s="73">
        <v>95</v>
      </c>
      <c r="C99" s="59" t="s">
        <v>223</v>
      </c>
      <c r="D99" s="115">
        <v>25</v>
      </c>
      <c r="E99" s="115">
        <v>1978</v>
      </c>
      <c r="F99" s="114">
        <v>1284.25</v>
      </c>
      <c r="G99" s="114">
        <v>1284.25</v>
      </c>
      <c r="H99" s="114">
        <v>1.843</v>
      </c>
      <c r="I99" s="114">
        <v>1.843</v>
      </c>
      <c r="J99" s="114">
        <v>1</v>
      </c>
      <c r="K99" s="114">
        <v>-0.605</v>
      </c>
      <c r="L99" s="114">
        <v>0.16000000000000014</v>
      </c>
      <c r="M99" s="114">
        <v>48</v>
      </c>
      <c r="N99" s="114">
        <v>2.448</v>
      </c>
      <c r="O99" s="114">
        <v>33</v>
      </c>
      <c r="P99" s="114">
        <v>1.6829999999999998</v>
      </c>
      <c r="Q99" s="114">
        <v>40</v>
      </c>
      <c r="R99" s="114">
        <v>-24.2</v>
      </c>
      <c r="S99" s="114">
        <v>6.400000000000006</v>
      </c>
      <c r="T99" s="114">
        <v>-0.8399999999999999</v>
      </c>
      <c r="U99" s="114">
        <v>0.7650000000000001</v>
      </c>
      <c r="V99" s="16">
        <v>-15</v>
      </c>
    </row>
    <row r="100" spans="1:22" ht="12.75">
      <c r="A100" s="303"/>
      <c r="B100" s="73">
        <v>96</v>
      </c>
      <c r="C100" s="59" t="s">
        <v>224</v>
      </c>
      <c r="D100" s="115">
        <v>46</v>
      </c>
      <c r="E100" s="115">
        <v>1993</v>
      </c>
      <c r="F100" s="114">
        <v>2941.14</v>
      </c>
      <c r="G100" s="114">
        <v>2706.72</v>
      </c>
      <c r="H100" s="114">
        <v>14.53801</v>
      </c>
      <c r="I100" s="114">
        <v>14.53801</v>
      </c>
      <c r="J100" s="114">
        <v>9.84</v>
      </c>
      <c r="K100" s="114">
        <v>9.48901</v>
      </c>
      <c r="L100" s="114">
        <v>9.687145000000001</v>
      </c>
      <c r="M100" s="114">
        <v>99</v>
      </c>
      <c r="N100" s="114">
        <v>5.0489999999999995</v>
      </c>
      <c r="O100" s="114">
        <v>95.115</v>
      </c>
      <c r="P100" s="114">
        <v>4.850865</v>
      </c>
      <c r="Q100" s="114">
        <v>213.91304347826087</v>
      </c>
      <c r="R100" s="114">
        <v>206.28282608695653</v>
      </c>
      <c r="S100" s="114">
        <v>210.5901086956522</v>
      </c>
      <c r="T100" s="114">
        <v>-0.15285499999999885</v>
      </c>
      <c r="U100" s="114">
        <v>0.19813499999999973</v>
      </c>
      <c r="V100" s="16">
        <v>-3.885000000000005</v>
      </c>
    </row>
    <row r="101" spans="1:22" ht="12.75">
      <c r="A101" s="303"/>
      <c r="B101" s="73">
        <v>97</v>
      </c>
      <c r="C101" s="59" t="s">
        <v>225</v>
      </c>
      <c r="D101" s="115">
        <v>22</v>
      </c>
      <c r="E101" s="115">
        <v>2006</v>
      </c>
      <c r="F101" s="114">
        <v>1279.24</v>
      </c>
      <c r="G101" s="114">
        <v>1279.24</v>
      </c>
      <c r="H101" s="114">
        <v>3.472</v>
      </c>
      <c r="I101" s="114">
        <v>3.472</v>
      </c>
      <c r="J101" s="114">
        <v>3.52</v>
      </c>
      <c r="K101" s="114">
        <v>1.483</v>
      </c>
      <c r="L101" s="114">
        <v>2.35</v>
      </c>
      <c r="M101" s="114">
        <v>39</v>
      </c>
      <c r="N101" s="114">
        <v>1.9889999999999999</v>
      </c>
      <c r="O101" s="114">
        <v>22</v>
      </c>
      <c r="P101" s="114">
        <v>1.1219999999999999</v>
      </c>
      <c r="Q101" s="114">
        <v>160</v>
      </c>
      <c r="R101" s="114">
        <v>67.4090909090909</v>
      </c>
      <c r="S101" s="114">
        <v>106.81818181818181</v>
      </c>
      <c r="T101" s="114">
        <v>-1.17</v>
      </c>
      <c r="U101" s="114">
        <v>0.867</v>
      </c>
      <c r="V101" s="16">
        <v>-17</v>
      </c>
    </row>
    <row r="102" spans="1:22" ht="12.75">
      <c r="A102" s="303"/>
      <c r="B102" s="73">
        <v>98</v>
      </c>
      <c r="C102" s="74" t="s">
        <v>226</v>
      </c>
      <c r="D102" s="117">
        <v>22</v>
      </c>
      <c r="E102" s="117">
        <v>2004</v>
      </c>
      <c r="F102" s="116">
        <v>1200</v>
      </c>
      <c r="G102" s="116">
        <v>1200</v>
      </c>
      <c r="H102" s="116">
        <v>4.2276</v>
      </c>
      <c r="I102" s="116">
        <v>4.2276</v>
      </c>
      <c r="J102" s="116">
        <v>2.748817</v>
      </c>
      <c r="K102" s="116">
        <v>2.1365999999999996</v>
      </c>
      <c r="L102" s="116">
        <v>2.1365999999999996</v>
      </c>
      <c r="M102" s="116">
        <v>41.00000000000001</v>
      </c>
      <c r="N102" s="116">
        <v>2.091</v>
      </c>
      <c r="O102" s="116">
        <v>41.00000000000001</v>
      </c>
      <c r="P102" s="116">
        <v>2.091</v>
      </c>
      <c r="Q102" s="116">
        <v>124.94622727272727</v>
      </c>
      <c r="R102" s="116">
        <v>97.1181818181818</v>
      </c>
      <c r="S102" s="116">
        <v>97.1181818181818</v>
      </c>
      <c r="T102" s="116">
        <v>-0.6122170000000002</v>
      </c>
      <c r="U102" s="116">
        <v>0</v>
      </c>
      <c r="V102" s="75">
        <v>0</v>
      </c>
    </row>
    <row r="103" spans="1:22" ht="12.75">
      <c r="A103" s="303"/>
      <c r="B103" s="73">
        <v>99</v>
      </c>
      <c r="C103" s="67" t="s">
        <v>229</v>
      </c>
      <c r="D103" s="115">
        <v>55</v>
      </c>
      <c r="E103" s="115">
        <v>1990</v>
      </c>
      <c r="F103" s="114">
        <v>3527.73</v>
      </c>
      <c r="G103" s="114">
        <v>3527.73</v>
      </c>
      <c r="H103" s="114">
        <v>11.833024</v>
      </c>
      <c r="I103" s="114">
        <f aca="true" t="shared" si="55" ref="I103:I112">H103</f>
        <v>11.833024</v>
      </c>
      <c r="J103" s="114">
        <v>9.808262</v>
      </c>
      <c r="K103" s="114">
        <f aca="true" t="shared" si="56" ref="K103:K112">I103-N103</f>
        <v>6.4780240000000004</v>
      </c>
      <c r="L103" s="114">
        <f aca="true" t="shared" si="57" ref="L103:L112">I103-P103</f>
        <v>5.6110240000000005</v>
      </c>
      <c r="M103" s="114">
        <v>105</v>
      </c>
      <c r="N103" s="114">
        <f aca="true" t="shared" si="58" ref="N103:N112">M103*0.051</f>
        <v>5.3549999999999995</v>
      </c>
      <c r="O103" s="114">
        <v>122</v>
      </c>
      <c r="P103" s="114">
        <f aca="true" t="shared" si="59" ref="P103:P112">O103*0.051</f>
        <v>6.2219999999999995</v>
      </c>
      <c r="Q103" s="114">
        <f aca="true" t="shared" si="60" ref="Q103:Q112">J103*1000/D103</f>
        <v>178.33203636363635</v>
      </c>
      <c r="R103" s="114">
        <f aca="true" t="shared" si="61" ref="R103:R112">K103*1000/D103</f>
        <v>117.78225454545455</v>
      </c>
      <c r="S103" s="114">
        <f aca="true" t="shared" si="62" ref="S103:S112">L103*1000/D103</f>
        <v>102.01861818181818</v>
      </c>
      <c r="T103" s="114">
        <f aca="true" t="shared" si="63" ref="T103:T112">L103-J103</f>
        <v>-4.197237999999999</v>
      </c>
      <c r="U103" s="114">
        <f aca="true" t="shared" si="64" ref="U103:U112">N103-P103</f>
        <v>-0.867</v>
      </c>
      <c r="V103" s="16">
        <f aca="true" t="shared" si="65" ref="V103:V112">O103-M103</f>
        <v>17</v>
      </c>
    </row>
    <row r="104" spans="1:22" ht="12.75">
      <c r="A104" s="303"/>
      <c r="B104" s="73">
        <v>100</v>
      </c>
      <c r="C104" s="67" t="s">
        <v>230</v>
      </c>
      <c r="D104" s="115">
        <v>100</v>
      </c>
      <c r="E104" s="115">
        <v>1966</v>
      </c>
      <c r="F104" s="114">
        <v>4481.51</v>
      </c>
      <c r="G104" s="114">
        <v>4481.51</v>
      </c>
      <c r="H104" s="114">
        <v>22.839021</v>
      </c>
      <c r="I104" s="114">
        <f t="shared" si="55"/>
        <v>22.839021</v>
      </c>
      <c r="J104" s="114">
        <v>15.84</v>
      </c>
      <c r="K104" s="114">
        <f t="shared" si="56"/>
        <v>14.934021</v>
      </c>
      <c r="L104" s="114">
        <f t="shared" si="57"/>
        <v>15.709221</v>
      </c>
      <c r="M104" s="114">
        <v>155</v>
      </c>
      <c r="N104" s="114">
        <f t="shared" si="58"/>
        <v>7.904999999999999</v>
      </c>
      <c r="O104" s="114">
        <v>139.8</v>
      </c>
      <c r="P104" s="114">
        <f t="shared" si="59"/>
        <v>7.1298</v>
      </c>
      <c r="Q104" s="114">
        <f t="shared" si="60"/>
        <v>158.4</v>
      </c>
      <c r="R104" s="114">
        <f t="shared" si="61"/>
        <v>149.34020999999998</v>
      </c>
      <c r="S104" s="114">
        <f t="shared" si="62"/>
        <v>157.09221</v>
      </c>
      <c r="T104" s="114">
        <f t="shared" si="63"/>
        <v>-0.13077900000000042</v>
      </c>
      <c r="U104" s="114">
        <f t="shared" si="64"/>
        <v>0.775199999999999</v>
      </c>
      <c r="V104" s="16">
        <f t="shared" si="65"/>
        <v>-15.199999999999989</v>
      </c>
    </row>
    <row r="105" spans="1:22" ht="12.75">
      <c r="A105" s="303"/>
      <c r="B105" s="73">
        <v>101</v>
      </c>
      <c r="C105" s="67" t="s">
        <v>231</v>
      </c>
      <c r="D105" s="115">
        <v>101</v>
      </c>
      <c r="E105" s="115">
        <v>1968</v>
      </c>
      <c r="F105" s="114">
        <v>4482.08</v>
      </c>
      <c r="G105" s="114">
        <v>4482.08</v>
      </c>
      <c r="H105" s="114">
        <v>20.032021</v>
      </c>
      <c r="I105" s="114">
        <f t="shared" si="55"/>
        <v>20.032021</v>
      </c>
      <c r="J105" s="114">
        <v>15.92</v>
      </c>
      <c r="K105" s="114">
        <f t="shared" si="56"/>
        <v>10.801021</v>
      </c>
      <c r="L105" s="114">
        <f t="shared" si="57"/>
        <v>12.433021</v>
      </c>
      <c r="M105" s="114">
        <v>181</v>
      </c>
      <c r="N105" s="114">
        <f t="shared" si="58"/>
        <v>9.231</v>
      </c>
      <c r="O105" s="114">
        <v>149</v>
      </c>
      <c r="P105" s="114">
        <f t="shared" si="59"/>
        <v>7.598999999999999</v>
      </c>
      <c r="Q105" s="114">
        <f t="shared" si="60"/>
        <v>157.62376237623764</v>
      </c>
      <c r="R105" s="114">
        <f t="shared" si="61"/>
        <v>106.94080198019803</v>
      </c>
      <c r="S105" s="114">
        <f t="shared" si="62"/>
        <v>123.09921782178219</v>
      </c>
      <c r="T105" s="114">
        <f t="shared" si="63"/>
        <v>-3.486979</v>
      </c>
      <c r="U105" s="114">
        <f t="shared" si="64"/>
        <v>1.6320000000000006</v>
      </c>
      <c r="V105" s="16">
        <f t="shared" si="65"/>
        <v>-32</v>
      </c>
    </row>
    <row r="106" spans="1:22" ht="12.75">
      <c r="A106" s="303"/>
      <c r="B106" s="73">
        <v>102</v>
      </c>
      <c r="C106" s="67" t="s">
        <v>232</v>
      </c>
      <c r="D106" s="115">
        <v>102</v>
      </c>
      <c r="E106" s="115">
        <v>1965</v>
      </c>
      <c r="F106" s="114">
        <v>4447.51</v>
      </c>
      <c r="G106" s="114">
        <v>4447.51</v>
      </c>
      <c r="H106" s="114">
        <v>22.379046</v>
      </c>
      <c r="I106" s="114">
        <f t="shared" si="55"/>
        <v>22.379046</v>
      </c>
      <c r="J106" s="114">
        <v>15.92</v>
      </c>
      <c r="K106" s="114">
        <f t="shared" si="56"/>
        <v>13.097045999999999</v>
      </c>
      <c r="L106" s="114">
        <f t="shared" si="57"/>
        <v>14.219045999999999</v>
      </c>
      <c r="M106" s="114">
        <v>182</v>
      </c>
      <c r="N106" s="114">
        <f t="shared" si="58"/>
        <v>9.282</v>
      </c>
      <c r="O106" s="114">
        <v>160</v>
      </c>
      <c r="P106" s="114">
        <f t="shared" si="59"/>
        <v>8.16</v>
      </c>
      <c r="Q106" s="114">
        <f t="shared" si="60"/>
        <v>156.07843137254903</v>
      </c>
      <c r="R106" s="114">
        <f t="shared" si="61"/>
        <v>128.40241176470587</v>
      </c>
      <c r="S106" s="114">
        <f t="shared" si="62"/>
        <v>139.40241176470587</v>
      </c>
      <c r="T106" s="114">
        <f t="shared" si="63"/>
        <v>-1.7009540000000012</v>
      </c>
      <c r="U106" s="114">
        <f t="shared" si="64"/>
        <v>1.1219999999999999</v>
      </c>
      <c r="V106" s="16">
        <f t="shared" si="65"/>
        <v>-22</v>
      </c>
    </row>
    <row r="107" spans="1:22" ht="12.75">
      <c r="A107" s="303"/>
      <c r="B107" s="73">
        <v>103</v>
      </c>
      <c r="C107" s="67" t="s">
        <v>233</v>
      </c>
      <c r="D107" s="115">
        <v>55</v>
      </c>
      <c r="E107" s="115">
        <v>1993</v>
      </c>
      <c r="F107" s="114">
        <v>3524.86</v>
      </c>
      <c r="G107" s="114">
        <v>3524.86</v>
      </c>
      <c r="H107" s="114">
        <v>11.588995</v>
      </c>
      <c r="I107" s="114">
        <f t="shared" si="55"/>
        <v>11.588995</v>
      </c>
      <c r="J107" s="114">
        <v>6.747085</v>
      </c>
      <c r="K107" s="114">
        <f t="shared" si="56"/>
        <v>4.397995000000001</v>
      </c>
      <c r="L107" s="114">
        <f t="shared" si="57"/>
        <v>4.703995000000001</v>
      </c>
      <c r="M107" s="114">
        <v>141</v>
      </c>
      <c r="N107" s="114">
        <f t="shared" si="58"/>
        <v>7.191</v>
      </c>
      <c r="O107" s="114">
        <v>135</v>
      </c>
      <c r="P107" s="114">
        <f t="shared" si="59"/>
        <v>6.885</v>
      </c>
      <c r="Q107" s="114">
        <f t="shared" si="60"/>
        <v>122.67427272727272</v>
      </c>
      <c r="R107" s="114">
        <f t="shared" si="61"/>
        <v>79.96354545454547</v>
      </c>
      <c r="S107" s="114">
        <f t="shared" si="62"/>
        <v>85.52718181818183</v>
      </c>
      <c r="T107" s="114">
        <f t="shared" si="63"/>
        <v>-2.0430899999999994</v>
      </c>
      <c r="U107" s="114">
        <f t="shared" si="64"/>
        <v>0.30600000000000005</v>
      </c>
      <c r="V107" s="16">
        <f t="shared" si="65"/>
        <v>-6</v>
      </c>
    </row>
    <row r="108" spans="1:22" ht="12.75">
      <c r="A108" s="303"/>
      <c r="B108" s="73">
        <v>104</v>
      </c>
      <c r="C108" s="67" t="s">
        <v>234</v>
      </c>
      <c r="D108" s="115">
        <v>81</v>
      </c>
      <c r="E108" s="115">
        <v>1994</v>
      </c>
      <c r="F108" s="114">
        <v>5007.19</v>
      </c>
      <c r="G108" s="114">
        <v>5007.19</v>
      </c>
      <c r="H108" s="114">
        <v>14.404017</v>
      </c>
      <c r="I108" s="114">
        <f t="shared" si="55"/>
        <v>14.404017</v>
      </c>
      <c r="J108" s="114">
        <v>10.120626</v>
      </c>
      <c r="K108" s="114">
        <f t="shared" si="56"/>
        <v>6.193016999999999</v>
      </c>
      <c r="L108" s="114">
        <f t="shared" si="57"/>
        <v>6.193016999999999</v>
      </c>
      <c r="M108" s="114">
        <v>161</v>
      </c>
      <c r="N108" s="114">
        <f t="shared" si="58"/>
        <v>8.211</v>
      </c>
      <c r="O108" s="114">
        <v>161</v>
      </c>
      <c r="P108" s="114">
        <f t="shared" si="59"/>
        <v>8.211</v>
      </c>
      <c r="Q108" s="114">
        <f t="shared" si="60"/>
        <v>124.946</v>
      </c>
      <c r="R108" s="114">
        <f t="shared" si="61"/>
        <v>76.457</v>
      </c>
      <c r="S108" s="114">
        <f t="shared" si="62"/>
        <v>76.457</v>
      </c>
      <c r="T108" s="114">
        <f t="shared" si="63"/>
        <v>-3.9276090000000003</v>
      </c>
      <c r="U108" s="114">
        <f t="shared" si="64"/>
        <v>0</v>
      </c>
      <c r="V108" s="16">
        <f t="shared" si="65"/>
        <v>0</v>
      </c>
    </row>
    <row r="109" spans="1:22" ht="12.75">
      <c r="A109" s="303"/>
      <c r="B109" s="73">
        <v>105</v>
      </c>
      <c r="C109" s="67" t="s">
        <v>235</v>
      </c>
      <c r="D109" s="115">
        <v>82</v>
      </c>
      <c r="E109" s="115">
        <v>1975</v>
      </c>
      <c r="F109" s="114">
        <v>3870.68</v>
      </c>
      <c r="G109" s="114">
        <v>3870.68</v>
      </c>
      <c r="H109" s="114">
        <v>16.518027</v>
      </c>
      <c r="I109" s="114">
        <f t="shared" si="55"/>
        <v>16.518027</v>
      </c>
      <c r="J109" s="114">
        <v>12.76</v>
      </c>
      <c r="K109" s="114">
        <f t="shared" si="56"/>
        <v>9.327027000000001</v>
      </c>
      <c r="L109" s="114">
        <f t="shared" si="57"/>
        <v>9.988446</v>
      </c>
      <c r="M109" s="114">
        <v>141</v>
      </c>
      <c r="N109" s="114">
        <f t="shared" si="58"/>
        <v>7.191</v>
      </c>
      <c r="O109" s="114">
        <v>128.031</v>
      </c>
      <c r="P109" s="114">
        <f t="shared" si="59"/>
        <v>6.529581</v>
      </c>
      <c r="Q109" s="114">
        <f t="shared" si="60"/>
        <v>155.609756097561</v>
      </c>
      <c r="R109" s="114">
        <f t="shared" si="61"/>
        <v>113.7442317073171</v>
      </c>
      <c r="S109" s="114">
        <f t="shared" si="62"/>
        <v>121.81031707317074</v>
      </c>
      <c r="T109" s="114">
        <f t="shared" si="63"/>
        <v>-2.771554</v>
      </c>
      <c r="U109" s="114">
        <f t="shared" si="64"/>
        <v>0.6614189999999995</v>
      </c>
      <c r="V109" s="16">
        <f t="shared" si="65"/>
        <v>-12.968999999999994</v>
      </c>
    </row>
    <row r="110" spans="1:22" ht="12.75">
      <c r="A110" s="303"/>
      <c r="B110" s="73">
        <v>106</v>
      </c>
      <c r="C110" s="67" t="s">
        <v>236</v>
      </c>
      <c r="D110" s="115">
        <v>81</v>
      </c>
      <c r="E110" s="115">
        <v>1974</v>
      </c>
      <c r="F110" s="114">
        <v>3879.75</v>
      </c>
      <c r="G110" s="114">
        <v>3849.68</v>
      </c>
      <c r="H110" s="114">
        <v>16.639025</v>
      </c>
      <c r="I110" s="114">
        <f t="shared" si="55"/>
        <v>16.639025</v>
      </c>
      <c r="J110" s="114">
        <v>12.9275</v>
      </c>
      <c r="K110" s="114">
        <f t="shared" si="56"/>
        <v>9.652025000000002</v>
      </c>
      <c r="L110" s="114">
        <f t="shared" si="57"/>
        <v>10.519025000000001</v>
      </c>
      <c r="M110" s="114">
        <v>137</v>
      </c>
      <c r="N110" s="114">
        <f t="shared" si="58"/>
        <v>6.986999999999999</v>
      </c>
      <c r="O110" s="114">
        <v>120</v>
      </c>
      <c r="P110" s="114">
        <f t="shared" si="59"/>
        <v>6.119999999999999</v>
      </c>
      <c r="Q110" s="114">
        <f t="shared" si="60"/>
        <v>159.59876543209876</v>
      </c>
      <c r="R110" s="114">
        <f t="shared" si="61"/>
        <v>119.16080246913582</v>
      </c>
      <c r="S110" s="114">
        <f t="shared" si="62"/>
        <v>129.86450617283953</v>
      </c>
      <c r="T110" s="114">
        <f t="shared" si="63"/>
        <v>-2.4084749999999993</v>
      </c>
      <c r="U110" s="114">
        <f t="shared" si="64"/>
        <v>0.867</v>
      </c>
      <c r="V110" s="16">
        <f t="shared" si="65"/>
        <v>-17</v>
      </c>
    </row>
    <row r="111" spans="1:22" ht="12.75">
      <c r="A111" s="303"/>
      <c r="B111" s="73">
        <v>107</v>
      </c>
      <c r="C111" s="67" t="s">
        <v>237</v>
      </c>
      <c r="D111" s="115">
        <v>80</v>
      </c>
      <c r="E111" s="115">
        <v>1967</v>
      </c>
      <c r="F111" s="114">
        <v>3826.62</v>
      </c>
      <c r="G111" s="114">
        <v>3826.62</v>
      </c>
      <c r="H111" s="114">
        <v>17.07898</v>
      </c>
      <c r="I111" s="114">
        <f t="shared" si="55"/>
        <v>17.07898</v>
      </c>
      <c r="J111" s="114">
        <v>12.8</v>
      </c>
      <c r="K111" s="114">
        <f t="shared" si="56"/>
        <v>10.244980000000002</v>
      </c>
      <c r="L111" s="114">
        <f t="shared" si="57"/>
        <v>9.88288</v>
      </c>
      <c r="M111" s="114">
        <v>134</v>
      </c>
      <c r="N111" s="114">
        <f t="shared" si="58"/>
        <v>6.834</v>
      </c>
      <c r="O111" s="114">
        <v>141.10000000000002</v>
      </c>
      <c r="P111" s="114">
        <f t="shared" si="59"/>
        <v>7.1961</v>
      </c>
      <c r="Q111" s="114">
        <f t="shared" si="60"/>
        <v>160</v>
      </c>
      <c r="R111" s="114">
        <f t="shared" si="61"/>
        <v>128.06225</v>
      </c>
      <c r="S111" s="114">
        <f t="shared" si="62"/>
        <v>123.53600000000002</v>
      </c>
      <c r="T111" s="114">
        <f t="shared" si="63"/>
        <v>-2.9171200000000006</v>
      </c>
      <c r="U111" s="114">
        <f t="shared" si="64"/>
        <v>-0.36210000000000075</v>
      </c>
      <c r="V111" s="16">
        <f t="shared" si="65"/>
        <v>7.100000000000023</v>
      </c>
    </row>
    <row r="112" spans="1:22" ht="12.75">
      <c r="A112" s="303"/>
      <c r="B112" s="73">
        <v>108</v>
      </c>
      <c r="C112" s="67" t="s">
        <v>238</v>
      </c>
      <c r="D112" s="115">
        <v>61</v>
      </c>
      <c r="E112" s="115">
        <v>1971</v>
      </c>
      <c r="F112" s="114">
        <v>3427.37</v>
      </c>
      <c r="G112" s="114">
        <v>3427.37</v>
      </c>
      <c r="H112" s="114">
        <v>12.03648</v>
      </c>
      <c r="I112" s="114">
        <f t="shared" si="55"/>
        <v>12.03648</v>
      </c>
      <c r="J112" s="114">
        <v>9.6</v>
      </c>
      <c r="K112" s="114">
        <f t="shared" si="56"/>
        <v>5.967479999999999</v>
      </c>
      <c r="L112" s="114">
        <f t="shared" si="57"/>
        <v>7.395479999999999</v>
      </c>
      <c r="M112" s="114">
        <v>119</v>
      </c>
      <c r="N112" s="114">
        <f t="shared" si="58"/>
        <v>6.069</v>
      </c>
      <c r="O112" s="114">
        <v>91</v>
      </c>
      <c r="P112" s="114">
        <f t="shared" si="59"/>
        <v>4.641</v>
      </c>
      <c r="Q112" s="114">
        <f t="shared" si="60"/>
        <v>157.37704918032787</v>
      </c>
      <c r="R112" s="114">
        <f t="shared" si="61"/>
        <v>97.82754098360655</v>
      </c>
      <c r="S112" s="114">
        <f t="shared" si="62"/>
        <v>121.23737704918032</v>
      </c>
      <c r="T112" s="114">
        <f t="shared" si="63"/>
        <v>-2.2045200000000005</v>
      </c>
      <c r="U112" s="114">
        <f t="shared" si="64"/>
        <v>1.428</v>
      </c>
      <c r="V112" s="16">
        <f t="shared" si="65"/>
        <v>-28</v>
      </c>
    </row>
    <row r="113" spans="1:22" ht="12.75">
      <c r="A113" s="303"/>
      <c r="B113" s="13">
        <v>109</v>
      </c>
      <c r="C113" s="207" t="s">
        <v>259</v>
      </c>
      <c r="D113" s="238">
        <v>26</v>
      </c>
      <c r="E113" s="238">
        <v>2008</v>
      </c>
      <c r="F113" s="118">
        <v>1320.85</v>
      </c>
      <c r="G113" s="118">
        <v>1320.85</v>
      </c>
      <c r="H113" s="118">
        <v>2.204</v>
      </c>
      <c r="I113" s="118">
        <f>H113</f>
        <v>2.204</v>
      </c>
      <c r="J113" s="118">
        <v>0.368</v>
      </c>
      <c r="K113" s="118">
        <f>I113-N113</f>
        <v>0.3680000000000003</v>
      </c>
      <c r="L113" s="118">
        <f>I113-P113</f>
        <v>0.2708000000000004</v>
      </c>
      <c r="M113" s="118">
        <v>36</v>
      </c>
      <c r="N113" s="118">
        <f>M113*0.051</f>
        <v>1.8359999999999999</v>
      </c>
      <c r="O113" s="118">
        <v>36</v>
      </c>
      <c r="P113" s="114">
        <f>O113*0.0537</f>
        <v>1.9331999999999998</v>
      </c>
      <c r="Q113" s="118">
        <f>J113*1000/D113</f>
        <v>14.153846153846153</v>
      </c>
      <c r="R113" s="118">
        <f>K113*1000/D113</f>
        <v>14.153846153846168</v>
      </c>
      <c r="S113" s="118">
        <f>L113*1000/D113</f>
        <v>10.415384615384628</v>
      </c>
      <c r="T113" s="118">
        <f>L113-J113</f>
        <v>-0.09719999999999962</v>
      </c>
      <c r="U113" s="114">
        <f>N113-P113</f>
        <v>-0.09719999999999995</v>
      </c>
      <c r="V113" s="3">
        <f>O113-M113</f>
        <v>0</v>
      </c>
    </row>
    <row r="114" spans="1:22" ht="12.75">
      <c r="A114" s="303"/>
      <c r="B114" s="13">
        <v>110</v>
      </c>
      <c r="C114" s="11" t="s">
        <v>260</v>
      </c>
      <c r="D114" s="115">
        <v>60</v>
      </c>
      <c r="E114" s="115">
        <v>2010</v>
      </c>
      <c r="F114" s="129">
        <v>2572.68</v>
      </c>
      <c r="G114" s="114">
        <v>2572.68</v>
      </c>
      <c r="H114" s="114">
        <v>3.161</v>
      </c>
      <c r="I114" s="114">
        <f>H114</f>
        <v>3.161</v>
      </c>
      <c r="J114" s="114">
        <v>0.39996</v>
      </c>
      <c r="K114" s="114">
        <f>I114-N114</f>
        <v>0.2030000000000003</v>
      </c>
      <c r="L114" s="114">
        <f>I114-P114</f>
        <v>0.25368199999999996</v>
      </c>
      <c r="M114" s="114">
        <v>58</v>
      </c>
      <c r="N114" s="114">
        <f>M114*0.051</f>
        <v>2.9579999999999997</v>
      </c>
      <c r="O114" s="114">
        <v>54.14</v>
      </c>
      <c r="P114" s="114">
        <f>O114*0.0537</f>
        <v>2.907318</v>
      </c>
      <c r="Q114" s="114">
        <f>J114*1000/D114</f>
        <v>6.6659999999999995</v>
      </c>
      <c r="R114" s="114">
        <f>K114*1000/D114</f>
        <v>3.383333333333338</v>
      </c>
      <c r="S114" s="114">
        <f>L114*1000/D114</f>
        <v>4.228033333333332</v>
      </c>
      <c r="T114" s="114">
        <f>L114-J114</f>
        <v>-0.14627800000000002</v>
      </c>
      <c r="U114" s="114">
        <f>N114-P114</f>
        <v>0.05068199999999967</v>
      </c>
      <c r="V114" s="3">
        <f>O114-M114</f>
        <v>-3.8599999999999994</v>
      </c>
    </row>
    <row r="115" spans="1:22" ht="12.75">
      <c r="A115" s="303"/>
      <c r="B115" s="13">
        <v>111</v>
      </c>
      <c r="C115" s="11" t="s">
        <v>261</v>
      </c>
      <c r="D115" s="115">
        <v>50</v>
      </c>
      <c r="E115" s="115">
        <v>1992</v>
      </c>
      <c r="F115" s="114">
        <v>2466.06</v>
      </c>
      <c r="G115" s="114">
        <v>2466.06</v>
      </c>
      <c r="H115" s="114">
        <v>11.345</v>
      </c>
      <c r="I115" s="114">
        <f>H115</f>
        <v>11.345</v>
      </c>
      <c r="J115" s="114">
        <v>5.0814</v>
      </c>
      <c r="K115" s="114">
        <f>I115-N115</f>
        <v>4.817000000000001</v>
      </c>
      <c r="L115" s="114">
        <f>I115-P115</f>
        <v>5.081432000000001</v>
      </c>
      <c r="M115" s="114">
        <v>128</v>
      </c>
      <c r="N115" s="114">
        <f>M115*0.051</f>
        <v>6.528</v>
      </c>
      <c r="O115" s="114">
        <v>116.64</v>
      </c>
      <c r="P115" s="114">
        <f>O115*0.0537</f>
        <v>6.263567999999999</v>
      </c>
      <c r="Q115" s="114">
        <f>J115*1000/D115</f>
        <v>101.62800000000001</v>
      </c>
      <c r="R115" s="114">
        <f>K115*1000/D115</f>
        <v>96.34000000000002</v>
      </c>
      <c r="S115" s="114">
        <f>L115*1000/D115</f>
        <v>101.62864000000003</v>
      </c>
      <c r="T115" s="114">
        <f>L115-J115</f>
        <v>3.200000000092018E-05</v>
      </c>
      <c r="U115" s="114">
        <f>N115-P115</f>
        <v>0.2644320000000002</v>
      </c>
      <c r="V115" s="3">
        <f>O115-M115</f>
        <v>-11.36</v>
      </c>
    </row>
    <row r="116" spans="1:22" ht="12.75">
      <c r="A116" s="303"/>
      <c r="B116" s="13">
        <v>112</v>
      </c>
      <c r="C116" s="20" t="s">
        <v>271</v>
      </c>
      <c r="D116" s="115">
        <v>47</v>
      </c>
      <c r="E116" s="115">
        <v>1991</v>
      </c>
      <c r="F116" s="114">
        <v>2629.58</v>
      </c>
      <c r="G116" s="114">
        <v>2629.58</v>
      </c>
      <c r="H116" s="114">
        <v>10.27</v>
      </c>
      <c r="I116" s="114">
        <f>H116</f>
        <v>10.27</v>
      </c>
      <c r="J116" s="114">
        <v>4.2878</v>
      </c>
      <c r="K116" s="114">
        <f>I116-N116</f>
        <v>4.252</v>
      </c>
      <c r="L116" s="114">
        <f>I116-P116</f>
        <v>4.28782</v>
      </c>
      <c r="M116" s="114">
        <v>118</v>
      </c>
      <c r="N116" s="114">
        <f>M116*0.051</f>
        <v>6.018</v>
      </c>
      <c r="O116" s="114">
        <v>111.4</v>
      </c>
      <c r="P116" s="114">
        <f>O116*0.0537</f>
        <v>5.98218</v>
      </c>
      <c r="Q116" s="114">
        <f>J116*1000/D116</f>
        <v>91.22978723404256</v>
      </c>
      <c r="R116" s="114">
        <f>K116*1000/D116</f>
        <v>90.46808510638297</v>
      </c>
      <c r="S116" s="114">
        <f>L116*1000/D116</f>
        <v>91.23021276595745</v>
      </c>
      <c r="T116" s="114">
        <f>L116-J116</f>
        <v>2.0000000000131024E-05</v>
      </c>
      <c r="U116" s="114">
        <f>N116-P116</f>
        <v>0.035820000000000185</v>
      </c>
      <c r="V116" s="16">
        <f>O116-M116</f>
        <v>-6.599999999999994</v>
      </c>
    </row>
    <row r="117" spans="1:22" ht="12.75">
      <c r="A117" s="303"/>
      <c r="B117" s="73">
        <v>113</v>
      </c>
      <c r="C117" s="20" t="s">
        <v>275</v>
      </c>
      <c r="D117" s="115">
        <v>20</v>
      </c>
      <c r="E117" s="115">
        <v>1972</v>
      </c>
      <c r="F117" s="114">
        <v>1003.87</v>
      </c>
      <c r="G117" s="114">
        <v>1003.87</v>
      </c>
      <c r="H117" s="114">
        <v>5.398</v>
      </c>
      <c r="I117" s="114">
        <v>5.398</v>
      </c>
      <c r="J117" s="114">
        <v>2.874</v>
      </c>
      <c r="K117" s="114">
        <v>2.389</v>
      </c>
      <c r="L117" s="114">
        <v>2.8741</v>
      </c>
      <c r="M117" s="114">
        <v>59</v>
      </c>
      <c r="N117" s="114">
        <v>3.009</v>
      </c>
      <c r="O117" s="114">
        <v>47</v>
      </c>
      <c r="P117" s="114">
        <v>2.5239</v>
      </c>
      <c r="Q117" s="114">
        <v>143.7</v>
      </c>
      <c r="R117" s="114">
        <v>119.45</v>
      </c>
      <c r="S117" s="114">
        <v>143.70499999999998</v>
      </c>
      <c r="T117" s="114">
        <v>9.999999999976694E-05</v>
      </c>
      <c r="U117" s="114">
        <v>0.4851000000000001</v>
      </c>
      <c r="V117" s="16">
        <v>-12</v>
      </c>
    </row>
    <row r="118" spans="1:22" ht="12.75">
      <c r="A118" s="303"/>
      <c r="B118" s="73">
        <v>114</v>
      </c>
      <c r="C118" s="20" t="s">
        <v>276</v>
      </c>
      <c r="D118" s="115">
        <v>28</v>
      </c>
      <c r="E118" s="115">
        <v>1975</v>
      </c>
      <c r="F118" s="114">
        <v>1600.99</v>
      </c>
      <c r="G118" s="114">
        <v>1600.99</v>
      </c>
      <c r="H118" s="114">
        <v>6.426</v>
      </c>
      <c r="I118" s="114">
        <v>6.426</v>
      </c>
      <c r="J118" s="114">
        <v>3.7679</v>
      </c>
      <c r="K118" s="114">
        <v>2.295000000000001</v>
      </c>
      <c r="L118" s="114">
        <v>3.76785</v>
      </c>
      <c r="M118" s="114">
        <v>81</v>
      </c>
      <c r="N118" s="114">
        <v>4.130999999999999</v>
      </c>
      <c r="O118" s="114">
        <v>49.5</v>
      </c>
      <c r="P118" s="114">
        <v>2.65815</v>
      </c>
      <c r="Q118" s="114">
        <v>134.56785714285715</v>
      </c>
      <c r="R118" s="114">
        <v>81.96428571428575</v>
      </c>
      <c r="S118" s="114">
        <v>134.56607142857143</v>
      </c>
      <c r="T118" s="114">
        <v>-4.999999999988347E-05</v>
      </c>
      <c r="U118" s="114">
        <v>1.4728499999999993</v>
      </c>
      <c r="V118" s="16">
        <v>-31.5</v>
      </c>
    </row>
    <row r="119" spans="1:22" ht="12.75">
      <c r="A119" s="303"/>
      <c r="B119" s="73">
        <v>115</v>
      </c>
      <c r="C119" s="20" t="s">
        <v>277</v>
      </c>
      <c r="D119" s="115">
        <v>21</v>
      </c>
      <c r="E119" s="115">
        <v>1975</v>
      </c>
      <c r="F119" s="114">
        <v>1060.27</v>
      </c>
      <c r="G119" s="114">
        <v>1060.27</v>
      </c>
      <c r="H119" s="114">
        <v>4.573</v>
      </c>
      <c r="I119" s="114">
        <v>4.573</v>
      </c>
      <c r="J119" s="114">
        <v>2.962</v>
      </c>
      <c r="K119" s="114">
        <v>1.9210000000000007</v>
      </c>
      <c r="L119" s="114">
        <v>2.9620000000000006</v>
      </c>
      <c r="M119" s="114">
        <v>52</v>
      </c>
      <c r="N119" s="114">
        <v>2.6519999999999997</v>
      </c>
      <c r="O119" s="114">
        <v>30</v>
      </c>
      <c r="P119" s="114">
        <v>1.611</v>
      </c>
      <c r="Q119" s="114">
        <v>141.04761904761904</v>
      </c>
      <c r="R119" s="114">
        <v>91.47619047619051</v>
      </c>
      <c r="S119" s="114">
        <v>141.04761904761907</v>
      </c>
      <c r="T119" s="114">
        <v>0</v>
      </c>
      <c r="U119" s="114">
        <v>1.0409999999999997</v>
      </c>
      <c r="V119" s="16">
        <v>-22</v>
      </c>
    </row>
    <row r="120" spans="1:22" ht="12.75">
      <c r="A120" s="303"/>
      <c r="B120" s="73">
        <v>116</v>
      </c>
      <c r="C120" s="20" t="s">
        <v>278</v>
      </c>
      <c r="D120" s="115">
        <v>24</v>
      </c>
      <c r="E120" s="115">
        <v>1970</v>
      </c>
      <c r="F120" s="114">
        <v>1372.99</v>
      </c>
      <c r="G120" s="114">
        <v>1372.99</v>
      </c>
      <c r="H120" s="114">
        <v>7.117</v>
      </c>
      <c r="I120" s="114">
        <v>7.117</v>
      </c>
      <c r="J120" s="114">
        <v>3.696</v>
      </c>
      <c r="K120" s="114">
        <v>2.3230000000000004</v>
      </c>
      <c r="L120" s="114">
        <v>3.6960952000000002</v>
      </c>
      <c r="M120" s="114">
        <v>94</v>
      </c>
      <c r="N120" s="114">
        <v>4.794</v>
      </c>
      <c r="O120" s="114">
        <v>63.704</v>
      </c>
      <c r="P120" s="114">
        <v>3.4209047999999997</v>
      </c>
      <c r="Q120" s="114">
        <v>154</v>
      </c>
      <c r="R120" s="114">
        <v>96.79166666666669</v>
      </c>
      <c r="S120" s="114">
        <v>154.00396666666668</v>
      </c>
      <c r="T120" s="114">
        <v>9.5200000000073E-05</v>
      </c>
      <c r="U120" s="114">
        <v>1.3730951999999998</v>
      </c>
      <c r="V120" s="16">
        <v>-30.296</v>
      </c>
    </row>
    <row r="121" spans="1:22" ht="12.75">
      <c r="A121" s="303"/>
      <c r="B121" s="73">
        <v>117</v>
      </c>
      <c r="C121" s="67" t="s">
        <v>292</v>
      </c>
      <c r="D121" s="115">
        <v>45</v>
      </c>
      <c r="E121" s="115">
        <v>1991</v>
      </c>
      <c r="F121" s="114">
        <v>2321.73</v>
      </c>
      <c r="G121" s="114">
        <v>2321.73</v>
      </c>
      <c r="H121" s="114">
        <v>4.54</v>
      </c>
      <c r="I121" s="114">
        <v>2.83</v>
      </c>
      <c r="J121" s="114">
        <v>3.73</v>
      </c>
      <c r="K121" s="114">
        <f>H121-N121</f>
        <v>1.3717000000000001</v>
      </c>
      <c r="L121" s="114">
        <f>H121-P121</f>
        <v>1.556428</v>
      </c>
      <c r="M121" s="114">
        <v>59</v>
      </c>
      <c r="N121" s="114">
        <f>M121*0.0537</f>
        <v>3.1683</v>
      </c>
      <c r="O121" s="114">
        <v>55.56</v>
      </c>
      <c r="P121" s="114">
        <f>O121*0.0537</f>
        <v>2.983572</v>
      </c>
      <c r="Q121" s="114">
        <f>J121*1000/D121</f>
        <v>82.88888888888889</v>
      </c>
      <c r="R121" s="114">
        <f>K121*1000/D121</f>
        <v>30.482222222222223</v>
      </c>
      <c r="S121" s="114">
        <f>L121*1000/D121</f>
        <v>34.587288888888885</v>
      </c>
      <c r="T121" s="114">
        <f>L121-J121</f>
        <v>-2.173572</v>
      </c>
      <c r="U121" s="114">
        <f>N121-P121</f>
        <v>0.18472799999999978</v>
      </c>
      <c r="V121" s="3">
        <f>O121-M121</f>
        <v>-3.4399999999999977</v>
      </c>
    </row>
    <row r="122" spans="1:22" ht="12.75">
      <c r="A122" s="303"/>
      <c r="B122" s="73">
        <v>118</v>
      </c>
      <c r="C122" s="67" t="s">
        <v>293</v>
      </c>
      <c r="D122" s="115">
        <v>60</v>
      </c>
      <c r="E122" s="115">
        <v>1991</v>
      </c>
      <c r="F122" s="114">
        <v>2256.82</v>
      </c>
      <c r="G122" s="114">
        <v>2256.82</v>
      </c>
      <c r="H122" s="114">
        <v>8.553</v>
      </c>
      <c r="I122" s="114">
        <v>4.29</v>
      </c>
      <c r="J122" s="114">
        <v>4.86</v>
      </c>
      <c r="K122" s="114">
        <f>H122-N122</f>
        <v>4.095900000000001</v>
      </c>
      <c r="L122" s="114">
        <f>H122-P122</f>
        <v>4.267740000000001</v>
      </c>
      <c r="M122" s="114">
        <v>83</v>
      </c>
      <c r="N122" s="114">
        <f>M122*0.0537</f>
        <v>4.4571</v>
      </c>
      <c r="O122" s="114">
        <v>79.8</v>
      </c>
      <c r="P122" s="114">
        <f>O122*0.0537</f>
        <v>4.28526</v>
      </c>
      <c r="Q122" s="114">
        <f>J122*1000/D122</f>
        <v>81</v>
      </c>
      <c r="R122" s="114">
        <f>K122*1000/D122</f>
        <v>68.26500000000001</v>
      </c>
      <c r="S122" s="114">
        <f>L122*1000/D122</f>
        <v>71.129</v>
      </c>
      <c r="T122" s="114">
        <f>L122-J122</f>
        <v>-0.5922599999999996</v>
      </c>
      <c r="U122" s="114">
        <f>N122-P122</f>
        <v>0.17183999999999955</v>
      </c>
      <c r="V122" s="3">
        <f>O122-M122</f>
        <v>-3.200000000000003</v>
      </c>
    </row>
    <row r="123" spans="1:22" ht="12.75">
      <c r="A123" s="303"/>
      <c r="B123" s="73">
        <v>119</v>
      </c>
      <c r="C123" s="67" t="s">
        <v>294</v>
      </c>
      <c r="D123" s="27">
        <v>44</v>
      </c>
      <c r="E123" s="27">
        <v>1975</v>
      </c>
      <c r="F123" s="3">
        <v>2245.79</v>
      </c>
      <c r="G123" s="3">
        <v>2245.79</v>
      </c>
      <c r="H123" s="3">
        <v>6.974</v>
      </c>
      <c r="I123" s="3">
        <v>3.69</v>
      </c>
      <c r="J123" s="3">
        <v>3.29</v>
      </c>
      <c r="K123" s="3">
        <f>H123-N123</f>
        <v>3.2150000000000003</v>
      </c>
      <c r="L123" s="3">
        <f>H123-P123</f>
        <v>3.2885690000000007</v>
      </c>
      <c r="M123" s="3">
        <v>70</v>
      </c>
      <c r="N123" s="3">
        <f>M123*0.0537</f>
        <v>3.759</v>
      </c>
      <c r="O123" s="3">
        <v>68.63</v>
      </c>
      <c r="P123" s="3">
        <f>O123*0.0537</f>
        <v>3.6854309999999995</v>
      </c>
      <c r="Q123" s="3">
        <f>J123*1000/D123</f>
        <v>74.77272727272727</v>
      </c>
      <c r="R123" s="8">
        <f>K123*1000/D123</f>
        <v>73.06818181818183</v>
      </c>
      <c r="S123" s="3">
        <f>L123*1000/D123</f>
        <v>74.74020454545456</v>
      </c>
      <c r="T123" s="3">
        <f>L123-J123</f>
        <v>-0.001430999999999294</v>
      </c>
      <c r="U123" s="3">
        <f>N123-P123</f>
        <v>0.07356900000000044</v>
      </c>
      <c r="V123" s="3">
        <f>O123-M123</f>
        <v>-1.3700000000000045</v>
      </c>
    </row>
    <row r="124" spans="1:22" ht="12.75">
      <c r="A124" s="303"/>
      <c r="B124" s="73">
        <v>120</v>
      </c>
      <c r="C124" s="67" t="s">
        <v>296</v>
      </c>
      <c r="D124" s="27">
        <v>45</v>
      </c>
      <c r="E124" s="27">
        <v>1975</v>
      </c>
      <c r="F124" s="3">
        <v>2325.22</v>
      </c>
      <c r="G124" s="3">
        <v>2325.22</v>
      </c>
      <c r="H124" s="3">
        <v>6.681</v>
      </c>
      <c r="I124" s="3">
        <v>2.55</v>
      </c>
      <c r="J124" s="3">
        <v>4.13</v>
      </c>
      <c r="K124" s="3">
        <v>3.996</v>
      </c>
      <c r="L124" s="3">
        <v>4.13025</v>
      </c>
      <c r="M124" s="3">
        <v>50</v>
      </c>
      <c r="N124" s="3">
        <v>2.685</v>
      </c>
      <c r="O124" s="3">
        <v>47.5</v>
      </c>
      <c r="P124" s="3">
        <v>2.55075</v>
      </c>
      <c r="Q124" s="3">
        <v>91.77777777777777</v>
      </c>
      <c r="R124" s="8">
        <v>88.8</v>
      </c>
      <c r="S124" s="3">
        <v>91.78333333333333</v>
      </c>
      <c r="T124" s="3">
        <v>0.00025000000000030553</v>
      </c>
      <c r="U124" s="3">
        <v>0.1342500000000002</v>
      </c>
      <c r="V124" s="3">
        <v>-2.5</v>
      </c>
    </row>
    <row r="125" spans="1:22" ht="12.75">
      <c r="A125" s="303"/>
      <c r="B125" s="73">
        <v>121</v>
      </c>
      <c r="C125" s="67" t="s">
        <v>297</v>
      </c>
      <c r="D125" s="27">
        <v>75</v>
      </c>
      <c r="E125" s="27">
        <v>1981</v>
      </c>
      <c r="F125" s="3">
        <v>4034.29</v>
      </c>
      <c r="G125" s="3">
        <v>3952.66</v>
      </c>
      <c r="H125" s="3">
        <v>13.663</v>
      </c>
      <c r="I125" s="3">
        <v>6.54</v>
      </c>
      <c r="J125" s="3">
        <v>7.12</v>
      </c>
      <c r="K125" s="3">
        <v>7.1116</v>
      </c>
      <c r="L125" s="3">
        <v>7.12234</v>
      </c>
      <c r="M125" s="3">
        <v>122</v>
      </c>
      <c r="N125" s="3">
        <v>6.5514</v>
      </c>
      <c r="O125" s="3">
        <v>121.8</v>
      </c>
      <c r="P125" s="3">
        <v>6.54066</v>
      </c>
      <c r="Q125" s="3">
        <v>94.93333333333334</v>
      </c>
      <c r="R125" s="8">
        <v>94.82133333333334</v>
      </c>
      <c r="S125" s="3">
        <v>94.96453333333334</v>
      </c>
      <c r="T125" s="3">
        <v>0.002340000000000231</v>
      </c>
      <c r="U125" s="3">
        <v>0.010740000000000194</v>
      </c>
      <c r="V125" s="3">
        <v>-0.20000000000000284</v>
      </c>
    </row>
    <row r="126" spans="1:22" ht="12.75">
      <c r="A126" s="303"/>
      <c r="B126" s="73">
        <v>122</v>
      </c>
      <c r="C126" s="67" t="s">
        <v>298</v>
      </c>
      <c r="D126" s="27">
        <v>35</v>
      </c>
      <c r="E126" s="27">
        <v>1975</v>
      </c>
      <c r="F126" s="3">
        <v>1911.31</v>
      </c>
      <c r="G126" s="3">
        <v>1911.31</v>
      </c>
      <c r="H126" s="3">
        <v>6.9</v>
      </c>
      <c r="I126" s="3">
        <v>3.17</v>
      </c>
      <c r="J126" s="3">
        <v>5.55</v>
      </c>
      <c r="K126" s="3">
        <v>3.4632000000000005</v>
      </c>
      <c r="L126" s="3">
        <v>3.7317000000000005</v>
      </c>
      <c r="M126" s="3">
        <v>64</v>
      </c>
      <c r="N126" s="3">
        <v>3.4368</v>
      </c>
      <c r="O126" s="3">
        <v>59</v>
      </c>
      <c r="P126" s="3">
        <v>3.1683</v>
      </c>
      <c r="Q126" s="3">
        <v>158.57142857142858</v>
      </c>
      <c r="R126" s="8">
        <v>98.94857142857146</v>
      </c>
      <c r="S126" s="3">
        <v>106.62</v>
      </c>
      <c r="T126" s="3">
        <v>-1.8182999999999994</v>
      </c>
      <c r="U126" s="3">
        <v>0.26849999999999996</v>
      </c>
      <c r="V126" s="3">
        <v>-5</v>
      </c>
    </row>
    <row r="127" spans="1:22" ht="12.75">
      <c r="A127" s="303"/>
      <c r="B127" s="73">
        <v>123</v>
      </c>
      <c r="C127" s="67" t="s">
        <v>310</v>
      </c>
      <c r="D127" s="27">
        <v>44</v>
      </c>
      <c r="E127" s="27">
        <v>1986</v>
      </c>
      <c r="F127" s="16">
        <v>2485.94</v>
      </c>
      <c r="G127" s="16">
        <v>2421.29</v>
      </c>
      <c r="H127" s="16">
        <v>9.224</v>
      </c>
      <c r="I127" s="16">
        <v>2.89</v>
      </c>
      <c r="J127" s="16">
        <v>6.68</v>
      </c>
      <c r="K127" s="16">
        <f>H127-N127</f>
        <v>6.002000000000001</v>
      </c>
      <c r="L127" s="16">
        <f>H127-P127</f>
        <v>6.3349400000000005</v>
      </c>
      <c r="M127" s="16">
        <v>60</v>
      </c>
      <c r="N127" s="16">
        <f>M127*0.0537</f>
        <v>3.222</v>
      </c>
      <c r="O127" s="16">
        <v>53.8</v>
      </c>
      <c r="P127" s="16">
        <f>O127*0.0537</f>
        <v>2.8890599999999997</v>
      </c>
      <c r="Q127" s="16">
        <f>J127*1000/D127</f>
        <v>151.8181818181818</v>
      </c>
      <c r="R127" s="17">
        <f>K127*1000/D127</f>
        <v>136.40909090909093</v>
      </c>
      <c r="S127" s="16">
        <f>L127*1000/D127</f>
        <v>143.9759090909091</v>
      </c>
      <c r="T127" s="16">
        <f>L127-J127</f>
        <v>-0.34505999999999926</v>
      </c>
      <c r="U127" s="16">
        <f>N127-P127</f>
        <v>0.33294000000000024</v>
      </c>
      <c r="V127" s="16">
        <f>O127-M127</f>
        <v>-6.200000000000003</v>
      </c>
    </row>
    <row r="128" spans="1:22" ht="12.75">
      <c r="A128" s="303"/>
      <c r="B128" s="73">
        <v>124</v>
      </c>
      <c r="C128" s="20" t="s">
        <v>314</v>
      </c>
      <c r="D128" s="27">
        <v>12</v>
      </c>
      <c r="E128" s="27">
        <v>1986</v>
      </c>
      <c r="F128" s="16">
        <v>732.89</v>
      </c>
      <c r="G128" s="16">
        <v>732.89</v>
      </c>
      <c r="H128" s="16">
        <v>2.9</v>
      </c>
      <c r="I128" s="16">
        <v>1.07</v>
      </c>
      <c r="J128" s="16">
        <v>1.83</v>
      </c>
      <c r="K128" s="16">
        <v>1.7186</v>
      </c>
      <c r="L128" s="16">
        <v>1.826</v>
      </c>
      <c r="M128" s="16">
        <v>22</v>
      </c>
      <c r="N128" s="16">
        <v>1.1814</v>
      </c>
      <c r="O128" s="16">
        <v>20</v>
      </c>
      <c r="P128" s="16">
        <v>1.0739999999999998</v>
      </c>
      <c r="Q128" s="16">
        <v>152.5</v>
      </c>
      <c r="R128" s="17">
        <v>143.21666666666667</v>
      </c>
      <c r="S128" s="16">
        <v>152.16666666666666</v>
      </c>
      <c r="T128" s="16">
        <v>-0.0040000000000000036</v>
      </c>
      <c r="U128" s="16">
        <v>0.10740000000000016</v>
      </c>
      <c r="V128" s="16">
        <v>-2</v>
      </c>
    </row>
    <row r="129" spans="1:22" ht="12.75">
      <c r="A129" s="303"/>
      <c r="B129" s="73">
        <v>125</v>
      </c>
      <c r="C129" s="67" t="s">
        <v>315</v>
      </c>
      <c r="D129" s="27">
        <v>18</v>
      </c>
      <c r="E129" s="27">
        <v>1978</v>
      </c>
      <c r="F129" s="16">
        <v>1067.27</v>
      </c>
      <c r="G129" s="16">
        <v>910</v>
      </c>
      <c r="H129" s="16">
        <v>4.5</v>
      </c>
      <c r="I129" s="16">
        <v>1.66</v>
      </c>
      <c r="J129" s="16">
        <v>2.84</v>
      </c>
      <c r="K129" s="16">
        <v>2.7816</v>
      </c>
      <c r="L129" s="16">
        <v>2.8353</v>
      </c>
      <c r="M129" s="16">
        <v>32</v>
      </c>
      <c r="N129" s="16">
        <v>1.7184</v>
      </c>
      <c r="O129" s="16">
        <v>31</v>
      </c>
      <c r="P129" s="16">
        <v>1.6646999999999998</v>
      </c>
      <c r="Q129" s="16">
        <v>157.77777777777777</v>
      </c>
      <c r="R129" s="17">
        <v>154.53333333333333</v>
      </c>
      <c r="S129" s="16">
        <v>157.51666666666668</v>
      </c>
      <c r="T129" s="16">
        <v>-0.004699999999999704</v>
      </c>
      <c r="U129" s="16">
        <v>0.05370000000000008</v>
      </c>
      <c r="V129" s="16">
        <v>-1</v>
      </c>
    </row>
    <row r="130" spans="1:22" ht="12.75">
      <c r="A130" s="303"/>
      <c r="B130" s="73">
        <v>126</v>
      </c>
      <c r="C130" s="78" t="s">
        <v>331</v>
      </c>
      <c r="D130" s="239">
        <v>9</v>
      </c>
      <c r="E130" s="239">
        <v>1977</v>
      </c>
      <c r="F130" s="17">
        <v>526.66</v>
      </c>
      <c r="G130" s="17">
        <v>526.66</v>
      </c>
      <c r="H130" s="17">
        <v>1.3</v>
      </c>
      <c r="I130" s="17">
        <f>H130</f>
        <v>1.3</v>
      </c>
      <c r="J130" s="17">
        <v>1.28</v>
      </c>
      <c r="K130" s="17">
        <f>I130-N130</f>
        <v>0.5350000000000001</v>
      </c>
      <c r="L130" s="17">
        <f>I130-P130</f>
        <v>0.43300000000000005</v>
      </c>
      <c r="M130" s="17">
        <v>15</v>
      </c>
      <c r="N130" s="17">
        <f>M130*0.051</f>
        <v>0.7649999999999999</v>
      </c>
      <c r="O130" s="17">
        <v>17</v>
      </c>
      <c r="P130" s="17">
        <f>O130*0.051</f>
        <v>0.867</v>
      </c>
      <c r="Q130" s="17">
        <f>J130*1000/D130</f>
        <v>142.22222222222223</v>
      </c>
      <c r="R130" s="17">
        <f>K130*1000/D130</f>
        <v>59.44444444444446</v>
      </c>
      <c r="S130" s="17">
        <f>L130*1000/D130</f>
        <v>48.111111111111114</v>
      </c>
      <c r="T130" s="17">
        <f>L130-J130</f>
        <v>-0.847</v>
      </c>
      <c r="U130" s="17">
        <f>N130-P130</f>
        <v>-0.10200000000000009</v>
      </c>
      <c r="V130" s="17">
        <f>O130-M130</f>
        <v>2</v>
      </c>
    </row>
    <row r="131" spans="1:22" ht="12.75">
      <c r="A131" s="303"/>
      <c r="B131" s="73">
        <v>127</v>
      </c>
      <c r="C131" s="78" t="s">
        <v>332</v>
      </c>
      <c r="D131" s="239">
        <v>59</v>
      </c>
      <c r="E131" s="239">
        <v>1991</v>
      </c>
      <c r="F131" s="17">
        <v>2439.79</v>
      </c>
      <c r="G131" s="17">
        <v>2439.79</v>
      </c>
      <c r="H131" s="17">
        <v>9.493</v>
      </c>
      <c r="I131" s="17">
        <f aca="true" t="shared" si="66" ref="I131:I139">H131</f>
        <v>9.493</v>
      </c>
      <c r="J131" s="17">
        <v>8</v>
      </c>
      <c r="K131" s="17">
        <f aca="true" t="shared" si="67" ref="K131:K139">I131-N131</f>
        <v>5.107</v>
      </c>
      <c r="L131" s="17">
        <f aca="true" t="shared" si="68" ref="L131:L139">I131-P131</f>
        <v>5.030500000000001</v>
      </c>
      <c r="M131" s="17">
        <v>86</v>
      </c>
      <c r="N131" s="17">
        <f aca="true" t="shared" si="69" ref="N131:N139">M131*0.051</f>
        <v>4.386</v>
      </c>
      <c r="O131" s="17">
        <v>87.5</v>
      </c>
      <c r="P131" s="17">
        <f aca="true" t="shared" si="70" ref="P131:P139">O131*0.051</f>
        <v>4.4624999999999995</v>
      </c>
      <c r="Q131" s="17">
        <f aca="true" t="shared" si="71" ref="Q131:Q139">J131*1000/D131</f>
        <v>135.59322033898306</v>
      </c>
      <c r="R131" s="17">
        <f aca="true" t="shared" si="72" ref="R131:R139">K131*1000/D131</f>
        <v>86.55932203389831</v>
      </c>
      <c r="S131" s="17">
        <f aca="true" t="shared" si="73" ref="S131:S139">L131*1000/D131</f>
        <v>85.2627118644068</v>
      </c>
      <c r="T131" s="17">
        <f aca="true" t="shared" si="74" ref="T131:T139">L131-J131</f>
        <v>-2.969499999999999</v>
      </c>
      <c r="U131" s="17">
        <f aca="true" t="shared" si="75" ref="U131:U139">N131-P131</f>
        <v>-0.07649999999999935</v>
      </c>
      <c r="V131" s="17">
        <f aca="true" t="shared" si="76" ref="V131:V139">O131-M131</f>
        <v>1.5</v>
      </c>
    </row>
    <row r="132" spans="1:22" ht="12.75">
      <c r="A132" s="303"/>
      <c r="B132" s="73">
        <v>128</v>
      </c>
      <c r="C132" s="78" t="s">
        <v>333</v>
      </c>
      <c r="D132" s="239">
        <v>60</v>
      </c>
      <c r="E132" s="239">
        <v>1975</v>
      </c>
      <c r="F132" s="17">
        <v>2706.97</v>
      </c>
      <c r="G132" s="17">
        <v>2706.97</v>
      </c>
      <c r="H132" s="17">
        <v>10.7</v>
      </c>
      <c r="I132" s="17">
        <f t="shared" si="66"/>
        <v>10.7</v>
      </c>
      <c r="J132" s="17">
        <v>8.32</v>
      </c>
      <c r="K132" s="17">
        <f t="shared" si="67"/>
        <v>5.396</v>
      </c>
      <c r="L132" s="17">
        <f t="shared" si="68"/>
        <v>5.523499999999999</v>
      </c>
      <c r="M132" s="17">
        <v>104</v>
      </c>
      <c r="N132" s="17">
        <f t="shared" si="69"/>
        <v>5.303999999999999</v>
      </c>
      <c r="O132" s="17">
        <v>101.5</v>
      </c>
      <c r="P132" s="17">
        <f t="shared" si="70"/>
        <v>5.1765</v>
      </c>
      <c r="Q132" s="17">
        <f t="shared" si="71"/>
        <v>138.66666666666666</v>
      </c>
      <c r="R132" s="17">
        <f t="shared" si="72"/>
        <v>89.93333333333334</v>
      </c>
      <c r="S132" s="17">
        <f t="shared" si="73"/>
        <v>92.05833333333332</v>
      </c>
      <c r="T132" s="17">
        <f t="shared" si="74"/>
        <v>-2.796500000000001</v>
      </c>
      <c r="U132" s="17">
        <f t="shared" si="75"/>
        <v>0.1274999999999995</v>
      </c>
      <c r="V132" s="17">
        <f t="shared" si="76"/>
        <v>-2.5</v>
      </c>
    </row>
    <row r="133" spans="1:22" ht="12.75">
      <c r="A133" s="303"/>
      <c r="B133" s="13">
        <v>129</v>
      </c>
      <c r="C133" s="78" t="s">
        <v>334</v>
      </c>
      <c r="D133" s="239">
        <v>25</v>
      </c>
      <c r="E133" s="239">
        <v>1993</v>
      </c>
      <c r="F133" s="17">
        <v>1334.51</v>
      </c>
      <c r="G133" s="17">
        <v>1334.51</v>
      </c>
      <c r="H133" s="17">
        <v>5.5</v>
      </c>
      <c r="I133" s="17">
        <f t="shared" si="66"/>
        <v>5.5</v>
      </c>
      <c r="J133" s="17">
        <v>6.72</v>
      </c>
      <c r="K133" s="17">
        <f t="shared" si="67"/>
        <v>2.2870000000000004</v>
      </c>
      <c r="L133" s="17">
        <f t="shared" si="68"/>
        <v>2.491</v>
      </c>
      <c r="M133" s="17">
        <v>63</v>
      </c>
      <c r="N133" s="17">
        <f t="shared" si="69"/>
        <v>3.2129999999999996</v>
      </c>
      <c r="O133" s="17">
        <v>59</v>
      </c>
      <c r="P133" s="17">
        <f t="shared" si="70"/>
        <v>3.009</v>
      </c>
      <c r="Q133" s="17">
        <f t="shared" si="71"/>
        <v>268.8</v>
      </c>
      <c r="R133" s="17">
        <f t="shared" si="72"/>
        <v>91.48000000000002</v>
      </c>
      <c r="S133" s="17">
        <f t="shared" si="73"/>
        <v>99.64</v>
      </c>
      <c r="T133" s="17">
        <f t="shared" si="74"/>
        <v>-4.228999999999999</v>
      </c>
      <c r="U133" s="17">
        <f t="shared" si="75"/>
        <v>0.20399999999999974</v>
      </c>
      <c r="V133" s="17">
        <f t="shared" si="76"/>
        <v>-4</v>
      </c>
    </row>
    <row r="134" spans="1:22" ht="12.75">
      <c r="A134" s="303"/>
      <c r="B134" s="13">
        <v>130</v>
      </c>
      <c r="C134" s="78" t="s">
        <v>336</v>
      </c>
      <c r="D134" s="239">
        <v>30</v>
      </c>
      <c r="E134" s="239">
        <v>1979</v>
      </c>
      <c r="F134" s="17">
        <v>1717.94</v>
      </c>
      <c r="G134" s="17">
        <v>1717.94</v>
      </c>
      <c r="H134" s="17">
        <v>5.7</v>
      </c>
      <c r="I134" s="17">
        <f t="shared" si="66"/>
        <v>5.7</v>
      </c>
      <c r="J134" s="17">
        <v>3.84</v>
      </c>
      <c r="K134" s="17">
        <f t="shared" si="67"/>
        <v>3.099</v>
      </c>
      <c r="L134" s="17">
        <f t="shared" si="68"/>
        <v>3.0480000000000005</v>
      </c>
      <c r="M134" s="17">
        <v>51</v>
      </c>
      <c r="N134" s="17">
        <f t="shared" si="69"/>
        <v>2.601</v>
      </c>
      <c r="O134" s="17">
        <v>52</v>
      </c>
      <c r="P134" s="17">
        <f t="shared" si="70"/>
        <v>2.6519999999999997</v>
      </c>
      <c r="Q134" s="17">
        <f t="shared" si="71"/>
        <v>128</v>
      </c>
      <c r="R134" s="17">
        <f t="shared" si="72"/>
        <v>103.3</v>
      </c>
      <c r="S134" s="17">
        <f t="shared" si="73"/>
        <v>101.60000000000001</v>
      </c>
      <c r="T134" s="17">
        <f t="shared" si="74"/>
        <v>-0.7919999999999994</v>
      </c>
      <c r="U134" s="17">
        <f t="shared" si="75"/>
        <v>-0.05099999999999971</v>
      </c>
      <c r="V134" s="17">
        <f t="shared" si="76"/>
        <v>1</v>
      </c>
    </row>
    <row r="135" spans="1:22" ht="12.75">
      <c r="A135" s="303"/>
      <c r="B135" s="13">
        <v>131</v>
      </c>
      <c r="C135" s="78" t="s">
        <v>337</v>
      </c>
      <c r="D135" s="239">
        <v>25</v>
      </c>
      <c r="E135" s="239">
        <v>1963</v>
      </c>
      <c r="F135" s="17">
        <v>1110.41</v>
      </c>
      <c r="G135" s="17">
        <v>1110.41</v>
      </c>
      <c r="H135" s="17">
        <v>4.7</v>
      </c>
      <c r="I135" s="17">
        <f t="shared" si="66"/>
        <v>4.7</v>
      </c>
      <c r="J135" s="17">
        <v>5.6000000000000005</v>
      </c>
      <c r="K135" s="17">
        <f t="shared" si="67"/>
        <v>2.2520000000000002</v>
      </c>
      <c r="L135" s="17">
        <f t="shared" si="68"/>
        <v>2.4560000000000004</v>
      </c>
      <c r="M135" s="17">
        <v>48</v>
      </c>
      <c r="N135" s="17">
        <f t="shared" si="69"/>
        <v>2.448</v>
      </c>
      <c r="O135" s="17">
        <v>44</v>
      </c>
      <c r="P135" s="17">
        <f t="shared" si="70"/>
        <v>2.2439999999999998</v>
      </c>
      <c r="Q135" s="17">
        <f t="shared" si="71"/>
        <v>224.00000000000003</v>
      </c>
      <c r="R135" s="17">
        <f t="shared" si="72"/>
        <v>90.08</v>
      </c>
      <c r="S135" s="17">
        <f t="shared" si="73"/>
        <v>98.24000000000002</v>
      </c>
      <c r="T135" s="17">
        <f t="shared" si="74"/>
        <v>-3.144</v>
      </c>
      <c r="U135" s="17">
        <f t="shared" si="75"/>
        <v>0.20400000000000018</v>
      </c>
      <c r="V135" s="17">
        <f t="shared" si="76"/>
        <v>-4</v>
      </c>
    </row>
    <row r="136" spans="1:22" ht="12.75">
      <c r="A136" s="303"/>
      <c r="B136" s="13">
        <v>132</v>
      </c>
      <c r="C136" s="78" t="s">
        <v>338</v>
      </c>
      <c r="D136" s="239">
        <v>60</v>
      </c>
      <c r="E136" s="239">
        <v>1974</v>
      </c>
      <c r="F136" s="17">
        <v>2729.69</v>
      </c>
      <c r="G136" s="17">
        <v>2729.69</v>
      </c>
      <c r="H136" s="17">
        <v>11.4</v>
      </c>
      <c r="I136" s="17">
        <f t="shared" si="66"/>
        <v>11.4</v>
      </c>
      <c r="J136" s="17">
        <v>9.67</v>
      </c>
      <c r="K136" s="17">
        <f t="shared" si="67"/>
        <v>5.382000000000001</v>
      </c>
      <c r="L136" s="17">
        <f t="shared" si="68"/>
        <v>6.274500000000001</v>
      </c>
      <c r="M136" s="17">
        <v>118</v>
      </c>
      <c r="N136" s="17">
        <f t="shared" si="69"/>
        <v>6.018</v>
      </c>
      <c r="O136" s="17">
        <v>100.5</v>
      </c>
      <c r="P136" s="17">
        <f t="shared" si="70"/>
        <v>5.1255</v>
      </c>
      <c r="Q136" s="17">
        <f t="shared" si="71"/>
        <v>161.16666666666666</v>
      </c>
      <c r="R136" s="17">
        <f t="shared" si="72"/>
        <v>89.70000000000002</v>
      </c>
      <c r="S136" s="17">
        <f t="shared" si="73"/>
        <v>104.57500000000002</v>
      </c>
      <c r="T136" s="17">
        <f t="shared" si="74"/>
        <v>-3.3954999999999993</v>
      </c>
      <c r="U136" s="17">
        <f t="shared" si="75"/>
        <v>0.8925000000000001</v>
      </c>
      <c r="V136" s="17">
        <f t="shared" si="76"/>
        <v>-17.5</v>
      </c>
    </row>
    <row r="137" spans="1:22" ht="12.75">
      <c r="A137" s="303"/>
      <c r="B137" s="13">
        <v>133</v>
      </c>
      <c r="C137" s="78" t="s">
        <v>339</v>
      </c>
      <c r="D137" s="239">
        <v>12</v>
      </c>
      <c r="E137" s="239">
        <v>1961</v>
      </c>
      <c r="F137" s="17">
        <v>541.96</v>
      </c>
      <c r="G137" s="17">
        <v>541.96</v>
      </c>
      <c r="H137" s="17">
        <v>2</v>
      </c>
      <c r="I137" s="17">
        <f t="shared" si="66"/>
        <v>2</v>
      </c>
      <c r="J137" s="17">
        <v>1.44</v>
      </c>
      <c r="K137" s="17">
        <f t="shared" si="67"/>
        <v>1.286</v>
      </c>
      <c r="L137" s="17">
        <f t="shared" si="68"/>
        <v>1.2095</v>
      </c>
      <c r="M137" s="17">
        <v>14</v>
      </c>
      <c r="N137" s="17">
        <f t="shared" si="69"/>
        <v>0.714</v>
      </c>
      <c r="O137" s="17">
        <v>15.5</v>
      </c>
      <c r="P137" s="17">
        <f t="shared" si="70"/>
        <v>0.7905</v>
      </c>
      <c r="Q137" s="17">
        <f t="shared" si="71"/>
        <v>120</v>
      </c>
      <c r="R137" s="17">
        <f t="shared" si="72"/>
        <v>107.16666666666667</v>
      </c>
      <c r="S137" s="17">
        <f t="shared" si="73"/>
        <v>100.79166666666667</v>
      </c>
      <c r="T137" s="17">
        <f t="shared" si="74"/>
        <v>-0.23049999999999993</v>
      </c>
      <c r="U137" s="17">
        <f t="shared" si="75"/>
        <v>-0.07650000000000001</v>
      </c>
      <c r="V137" s="17">
        <f t="shared" si="76"/>
        <v>1.5</v>
      </c>
    </row>
    <row r="138" spans="1:22" ht="12.75">
      <c r="A138" s="303"/>
      <c r="B138" s="13">
        <v>134</v>
      </c>
      <c r="C138" s="80" t="s">
        <v>340</v>
      </c>
      <c r="D138" s="27">
        <v>35</v>
      </c>
      <c r="E138" s="27">
        <v>1968</v>
      </c>
      <c r="F138" s="16">
        <v>1948.21</v>
      </c>
      <c r="G138" s="16">
        <v>1948.21</v>
      </c>
      <c r="H138" s="16">
        <v>7.4</v>
      </c>
      <c r="I138" s="16">
        <f t="shared" si="66"/>
        <v>7.4</v>
      </c>
      <c r="J138" s="16">
        <v>7.68</v>
      </c>
      <c r="K138" s="16">
        <f t="shared" si="67"/>
        <v>3.9830000000000005</v>
      </c>
      <c r="L138" s="16">
        <f t="shared" si="68"/>
        <v>3.779000000000001</v>
      </c>
      <c r="M138" s="16">
        <v>67</v>
      </c>
      <c r="N138" s="16">
        <f t="shared" si="69"/>
        <v>3.417</v>
      </c>
      <c r="O138" s="16">
        <v>71</v>
      </c>
      <c r="P138" s="16">
        <f t="shared" si="70"/>
        <v>3.6209999999999996</v>
      </c>
      <c r="Q138" s="16">
        <f t="shared" si="71"/>
        <v>219.42857142857142</v>
      </c>
      <c r="R138" s="16">
        <f t="shared" si="72"/>
        <v>113.80000000000001</v>
      </c>
      <c r="S138" s="16">
        <f t="shared" si="73"/>
        <v>107.9714285714286</v>
      </c>
      <c r="T138" s="16">
        <f t="shared" si="74"/>
        <v>-3.900999999999999</v>
      </c>
      <c r="U138" s="16">
        <f t="shared" si="75"/>
        <v>-0.20399999999999974</v>
      </c>
      <c r="V138" s="16">
        <f t="shared" si="76"/>
        <v>4</v>
      </c>
    </row>
    <row r="139" spans="1:22" ht="12.75">
      <c r="A139" s="303"/>
      <c r="B139" s="13">
        <v>135</v>
      </c>
      <c r="C139" s="80" t="s">
        <v>341</v>
      </c>
      <c r="D139" s="27">
        <v>53</v>
      </c>
      <c r="E139" s="27">
        <v>1973</v>
      </c>
      <c r="F139" s="16">
        <v>2557.44</v>
      </c>
      <c r="G139" s="16">
        <v>2557.44</v>
      </c>
      <c r="H139" s="16">
        <v>9.3</v>
      </c>
      <c r="I139" s="16">
        <f t="shared" si="66"/>
        <v>9.3</v>
      </c>
      <c r="J139" s="16">
        <v>10.4</v>
      </c>
      <c r="K139" s="16">
        <f t="shared" si="67"/>
        <v>5.067000000000001</v>
      </c>
      <c r="L139" s="16">
        <f t="shared" si="68"/>
        <v>5.73</v>
      </c>
      <c r="M139" s="16">
        <v>83</v>
      </c>
      <c r="N139" s="16">
        <f t="shared" si="69"/>
        <v>4.233</v>
      </c>
      <c r="O139" s="16">
        <v>70</v>
      </c>
      <c r="P139" s="16">
        <f t="shared" si="70"/>
        <v>3.57</v>
      </c>
      <c r="Q139" s="16">
        <f t="shared" si="71"/>
        <v>196.22641509433961</v>
      </c>
      <c r="R139" s="16">
        <f t="shared" si="72"/>
        <v>95.60377358490568</v>
      </c>
      <c r="S139" s="16">
        <f t="shared" si="73"/>
        <v>108.11320754716981</v>
      </c>
      <c r="T139" s="16">
        <f t="shared" si="74"/>
        <v>-4.67</v>
      </c>
      <c r="U139" s="16">
        <f t="shared" si="75"/>
        <v>0.6629999999999998</v>
      </c>
      <c r="V139" s="16">
        <f t="shared" si="76"/>
        <v>-13</v>
      </c>
    </row>
    <row r="140" spans="1:22" ht="12.75">
      <c r="A140" s="303"/>
      <c r="B140" s="13">
        <v>136</v>
      </c>
      <c r="C140" s="80" t="s">
        <v>343</v>
      </c>
      <c r="D140" s="27">
        <v>40</v>
      </c>
      <c r="E140" s="27">
        <v>1986</v>
      </c>
      <c r="F140" s="16">
        <v>2285.95</v>
      </c>
      <c r="G140" s="16">
        <v>2285.95</v>
      </c>
      <c r="H140" s="16">
        <v>8.4</v>
      </c>
      <c r="I140" s="16">
        <v>8.4</v>
      </c>
      <c r="J140" s="16">
        <v>7.36</v>
      </c>
      <c r="K140" s="16">
        <v>4.575000000000001</v>
      </c>
      <c r="L140" s="16">
        <v>4.626000000000001</v>
      </c>
      <c r="M140" s="16">
        <v>75</v>
      </c>
      <c r="N140" s="16">
        <v>3.8249999999999997</v>
      </c>
      <c r="O140" s="16">
        <v>74</v>
      </c>
      <c r="P140" s="16">
        <v>3.7739999999999996</v>
      </c>
      <c r="Q140" s="16">
        <v>184</v>
      </c>
      <c r="R140" s="16">
        <v>114.37500000000003</v>
      </c>
      <c r="S140" s="16">
        <v>115.65000000000002</v>
      </c>
      <c r="T140" s="16">
        <v>-2.733999999999999</v>
      </c>
      <c r="U140" s="16">
        <v>0.051000000000000156</v>
      </c>
      <c r="V140" s="16">
        <v>-1</v>
      </c>
    </row>
    <row r="141" spans="1:22" ht="12.75">
      <c r="A141" s="303"/>
      <c r="B141" s="13">
        <v>137</v>
      </c>
      <c r="C141" s="80" t="s">
        <v>344</v>
      </c>
      <c r="D141" s="27">
        <v>40</v>
      </c>
      <c r="E141" s="27">
        <v>1984</v>
      </c>
      <c r="F141" s="16">
        <v>2210.36</v>
      </c>
      <c r="G141" s="16">
        <v>2210.36</v>
      </c>
      <c r="H141" s="16">
        <v>8.9</v>
      </c>
      <c r="I141" s="16">
        <v>8.9</v>
      </c>
      <c r="J141" s="16">
        <v>7.84</v>
      </c>
      <c r="K141" s="16">
        <v>4.3100000000000005</v>
      </c>
      <c r="L141" s="16">
        <v>4.776548</v>
      </c>
      <c r="M141" s="16">
        <v>90</v>
      </c>
      <c r="N141" s="16">
        <v>4.59</v>
      </c>
      <c r="O141" s="16">
        <v>80.852</v>
      </c>
      <c r="P141" s="16">
        <v>4.123452</v>
      </c>
      <c r="Q141" s="16">
        <v>196</v>
      </c>
      <c r="R141" s="16">
        <v>107.75000000000003</v>
      </c>
      <c r="S141" s="16">
        <v>119.41369999999999</v>
      </c>
      <c r="T141" s="16">
        <v>-3.063452</v>
      </c>
      <c r="U141" s="16">
        <v>0.4665479999999995</v>
      </c>
      <c r="V141" s="16">
        <v>-9.147999999999996</v>
      </c>
    </row>
    <row r="142" spans="1:22" ht="12.75">
      <c r="A142" s="303"/>
      <c r="B142" s="13">
        <v>138</v>
      </c>
      <c r="C142" s="80" t="s">
        <v>345</v>
      </c>
      <c r="D142" s="27">
        <v>60</v>
      </c>
      <c r="E142" s="27">
        <v>1991</v>
      </c>
      <c r="F142" s="16">
        <v>2442.75</v>
      </c>
      <c r="G142" s="16">
        <v>2442.75</v>
      </c>
      <c r="H142" s="16">
        <v>11.075</v>
      </c>
      <c r="I142" s="16">
        <v>11.075</v>
      </c>
      <c r="J142" s="16">
        <v>9.6</v>
      </c>
      <c r="K142" s="16">
        <v>8.729</v>
      </c>
      <c r="L142" s="16">
        <v>7.206548</v>
      </c>
      <c r="M142" s="16">
        <v>46</v>
      </c>
      <c r="N142" s="16">
        <v>2.3459999999999996</v>
      </c>
      <c r="O142" s="16">
        <v>75.852</v>
      </c>
      <c r="P142" s="16">
        <v>3.868452</v>
      </c>
      <c r="Q142" s="16">
        <v>160</v>
      </c>
      <c r="R142" s="16">
        <v>145.48333333333332</v>
      </c>
      <c r="S142" s="16">
        <v>120.10913333333333</v>
      </c>
      <c r="T142" s="16">
        <v>-2.393452</v>
      </c>
      <c r="U142" s="16">
        <v>-1.5224520000000004</v>
      </c>
      <c r="V142" s="16">
        <v>29.852000000000004</v>
      </c>
    </row>
    <row r="143" spans="1:22" ht="12.75">
      <c r="A143" s="303"/>
      <c r="B143" s="13">
        <v>139</v>
      </c>
      <c r="C143" s="80" t="s">
        <v>346</v>
      </c>
      <c r="D143" s="27">
        <v>20</v>
      </c>
      <c r="E143" s="27">
        <v>1985</v>
      </c>
      <c r="F143" s="16">
        <v>1066.27</v>
      </c>
      <c r="G143" s="16">
        <v>1066.27</v>
      </c>
      <c r="H143" s="16">
        <v>4.8</v>
      </c>
      <c r="I143" s="16">
        <v>4.8</v>
      </c>
      <c r="J143" s="16">
        <v>4.8</v>
      </c>
      <c r="K143" s="16">
        <v>2.964</v>
      </c>
      <c r="L143" s="16">
        <v>2.403</v>
      </c>
      <c r="M143" s="16">
        <v>36</v>
      </c>
      <c r="N143" s="16">
        <v>1.8359999999999999</v>
      </c>
      <c r="O143" s="16">
        <v>47</v>
      </c>
      <c r="P143" s="16">
        <v>2.397</v>
      </c>
      <c r="Q143" s="16">
        <v>240</v>
      </c>
      <c r="R143" s="16">
        <v>148.2</v>
      </c>
      <c r="S143" s="16">
        <v>120.15</v>
      </c>
      <c r="T143" s="16">
        <v>-2.397</v>
      </c>
      <c r="U143" s="16">
        <v>-0.5609999999999999</v>
      </c>
      <c r="V143" s="16">
        <v>11</v>
      </c>
    </row>
    <row r="144" spans="1:22" ht="12.75">
      <c r="A144" s="303"/>
      <c r="B144" s="13">
        <v>140</v>
      </c>
      <c r="C144" s="80" t="s">
        <v>347</v>
      </c>
      <c r="D144" s="100">
        <v>50</v>
      </c>
      <c r="E144" s="100">
        <v>1986</v>
      </c>
      <c r="F144" s="54">
        <v>1916.66</v>
      </c>
      <c r="G144" s="54">
        <v>1916.66</v>
      </c>
      <c r="H144" s="54">
        <v>8.800001</v>
      </c>
      <c r="I144" s="54">
        <v>8.800001</v>
      </c>
      <c r="J144" s="54">
        <v>6.5600000000000005</v>
      </c>
      <c r="K144" s="54">
        <v>5.332001</v>
      </c>
      <c r="L144" s="54">
        <v>6.097001000000001</v>
      </c>
      <c r="M144" s="54">
        <v>68</v>
      </c>
      <c r="N144" s="54">
        <v>3.468</v>
      </c>
      <c r="O144" s="54">
        <v>53</v>
      </c>
      <c r="P144" s="54">
        <v>2.703</v>
      </c>
      <c r="Q144" s="54">
        <v>131.20000000000002</v>
      </c>
      <c r="R144" s="54">
        <v>106.64002</v>
      </c>
      <c r="S144" s="54">
        <v>121.94002</v>
      </c>
      <c r="T144" s="54">
        <v>-0.46299899999999994</v>
      </c>
      <c r="U144" s="54">
        <v>0.7650000000000001</v>
      </c>
      <c r="V144" s="54">
        <v>-15</v>
      </c>
    </row>
    <row r="145" spans="1:22" ht="12.75">
      <c r="A145" s="303"/>
      <c r="B145" s="13">
        <v>141</v>
      </c>
      <c r="C145" s="81" t="s">
        <v>349</v>
      </c>
      <c r="D145" s="100">
        <v>18</v>
      </c>
      <c r="E145" s="100">
        <v>1983</v>
      </c>
      <c r="F145" s="54">
        <v>1153.81</v>
      </c>
      <c r="G145" s="54">
        <v>1153.81</v>
      </c>
      <c r="H145" s="54">
        <v>5.1</v>
      </c>
      <c r="I145" s="54">
        <f>H145</f>
        <v>5.1</v>
      </c>
      <c r="J145" s="54">
        <v>2.88</v>
      </c>
      <c r="K145" s="54">
        <f>I145-N145</f>
        <v>2.8049999999999997</v>
      </c>
      <c r="L145" s="54">
        <f>I145-P145</f>
        <v>2.725644</v>
      </c>
      <c r="M145" s="54">
        <v>45</v>
      </c>
      <c r="N145" s="54">
        <f>M145*0.051</f>
        <v>2.295</v>
      </c>
      <c r="O145" s="54">
        <v>46.556</v>
      </c>
      <c r="P145" s="54">
        <f>O145*0.051</f>
        <v>2.3743559999999997</v>
      </c>
      <c r="Q145" s="54">
        <f>J145*1000/D145</f>
        <v>160</v>
      </c>
      <c r="R145" s="54">
        <f>K145*1000/D145</f>
        <v>155.83333333333331</v>
      </c>
      <c r="S145" s="54">
        <f>L145*1000/D145</f>
        <v>151.42466666666667</v>
      </c>
      <c r="T145" s="54">
        <f>L145-J145</f>
        <v>-0.15435599999999994</v>
      </c>
      <c r="U145" s="54">
        <f>N145-P145</f>
        <v>-0.07935599999999976</v>
      </c>
      <c r="V145" s="54">
        <f>O145-M145</f>
        <v>1.5559999999999974</v>
      </c>
    </row>
    <row r="146" spans="1:22" ht="12.75">
      <c r="A146" s="303"/>
      <c r="B146" s="13">
        <v>142</v>
      </c>
      <c r="C146" s="81" t="s">
        <v>350</v>
      </c>
      <c r="D146" s="100">
        <v>40</v>
      </c>
      <c r="E146" s="100">
        <v>1992</v>
      </c>
      <c r="F146" s="54">
        <v>2210</v>
      </c>
      <c r="G146" s="54">
        <v>2210</v>
      </c>
      <c r="H146" s="54">
        <v>9.508</v>
      </c>
      <c r="I146" s="54">
        <f>H146</f>
        <v>9.508</v>
      </c>
      <c r="J146" s="54">
        <v>8</v>
      </c>
      <c r="K146" s="54">
        <f>I146-N146</f>
        <v>5.529999999999999</v>
      </c>
      <c r="L146" s="54">
        <f>I146-P146</f>
        <v>6.065499999999999</v>
      </c>
      <c r="M146" s="54">
        <v>78</v>
      </c>
      <c r="N146" s="54">
        <f>M146*0.051</f>
        <v>3.9779999999999998</v>
      </c>
      <c r="O146" s="54">
        <v>67.5</v>
      </c>
      <c r="P146" s="54">
        <f>O146*0.051</f>
        <v>3.4425</v>
      </c>
      <c r="Q146" s="54">
        <f>J146*1000/D146</f>
        <v>200</v>
      </c>
      <c r="R146" s="54">
        <f>K146*1000/D146</f>
        <v>138.24999999999997</v>
      </c>
      <c r="S146" s="54">
        <f>L146*1000/D146</f>
        <v>151.6375</v>
      </c>
      <c r="T146" s="54">
        <f>L146-J146</f>
        <v>-1.9345000000000008</v>
      </c>
      <c r="U146" s="54">
        <f>N146-P146</f>
        <v>0.5354999999999999</v>
      </c>
      <c r="V146" s="54">
        <f>O146-M146</f>
        <v>-10.5</v>
      </c>
    </row>
    <row r="147" spans="1:22" ht="12.75">
      <c r="A147" s="303"/>
      <c r="B147" s="13">
        <v>143</v>
      </c>
      <c r="C147" s="83" t="s">
        <v>360</v>
      </c>
      <c r="D147" s="240">
        <v>40</v>
      </c>
      <c r="E147" s="240">
        <v>1983</v>
      </c>
      <c r="F147" s="119">
        <v>2050.63</v>
      </c>
      <c r="G147" s="119">
        <v>2050.63</v>
      </c>
      <c r="H147" s="119">
        <v>11.842</v>
      </c>
      <c r="I147" s="119">
        <f>H147</f>
        <v>11.842</v>
      </c>
      <c r="J147" s="119">
        <v>8.870000000000001</v>
      </c>
      <c r="K147" s="119">
        <f>I147-N147</f>
        <v>7.915000000000001</v>
      </c>
      <c r="L147" s="119">
        <f>I147-P147</f>
        <v>7.4815000000000005</v>
      </c>
      <c r="M147" s="119">
        <v>77</v>
      </c>
      <c r="N147" s="119">
        <f>M147*0.051</f>
        <v>3.9269999999999996</v>
      </c>
      <c r="O147" s="119">
        <v>85.5</v>
      </c>
      <c r="P147" s="119">
        <f>O147*0.051</f>
        <v>4.3605</v>
      </c>
      <c r="Q147" s="119">
        <f>J147*1000/D147</f>
        <v>221.75000000000006</v>
      </c>
      <c r="R147" s="119">
        <f>K147*1000/D147</f>
        <v>197.87500000000003</v>
      </c>
      <c r="S147" s="119">
        <f>L147*1000/D147</f>
        <v>187.03750000000002</v>
      </c>
      <c r="T147" s="119">
        <f>L147-J147</f>
        <v>-1.3885000000000005</v>
      </c>
      <c r="U147" s="119">
        <f>N147-P147</f>
        <v>-0.43350000000000044</v>
      </c>
      <c r="V147" s="119">
        <f>O147-M147</f>
        <v>8.5</v>
      </c>
    </row>
    <row r="148" spans="1:22" ht="12.75">
      <c r="A148" s="303"/>
      <c r="B148" s="13">
        <v>144</v>
      </c>
      <c r="C148" s="85" t="s">
        <v>361</v>
      </c>
      <c r="D148" s="241">
        <v>40</v>
      </c>
      <c r="E148" s="241">
        <v>1977</v>
      </c>
      <c r="F148" s="120">
        <v>1944.42</v>
      </c>
      <c r="G148" s="120">
        <v>1944.42</v>
      </c>
      <c r="H148" s="120">
        <v>12.056</v>
      </c>
      <c r="I148" s="120">
        <f>H148</f>
        <v>12.056</v>
      </c>
      <c r="J148" s="120">
        <v>6.5600000000000005</v>
      </c>
      <c r="K148" s="120">
        <f>I148-N148</f>
        <v>6.14</v>
      </c>
      <c r="L148" s="120">
        <f>I148-P148</f>
        <v>6.555547999999999</v>
      </c>
      <c r="M148" s="120">
        <v>116</v>
      </c>
      <c r="N148" s="120">
        <f>M148*0.051</f>
        <v>5.9159999999999995</v>
      </c>
      <c r="O148" s="120">
        <v>107.852</v>
      </c>
      <c r="P148" s="120">
        <f>O148*0.051</f>
        <v>5.500452</v>
      </c>
      <c r="Q148" s="120">
        <f>J148*1000/D148</f>
        <v>164.00000000000003</v>
      </c>
      <c r="R148" s="120">
        <f>K148*1000/D148</f>
        <v>153.5</v>
      </c>
      <c r="S148" s="120">
        <f>L148*1000/D148</f>
        <v>163.88869999999997</v>
      </c>
      <c r="T148" s="120">
        <f>L148-J148</f>
        <v>-0.004452000000001455</v>
      </c>
      <c r="U148" s="120">
        <f>N148-P148</f>
        <v>0.41554799999999936</v>
      </c>
      <c r="V148" s="120">
        <f>O148-M148</f>
        <v>-8.147999999999996</v>
      </c>
    </row>
    <row r="149" spans="1:22" ht="12.75">
      <c r="A149" s="303"/>
      <c r="B149" s="13">
        <v>145</v>
      </c>
      <c r="C149" s="59" t="s">
        <v>366</v>
      </c>
      <c r="D149" s="242">
        <v>120</v>
      </c>
      <c r="E149" s="100" t="s">
        <v>25</v>
      </c>
      <c r="F149" s="130">
        <v>5688.93</v>
      </c>
      <c r="G149" s="130">
        <v>5688.93</v>
      </c>
      <c r="H149" s="130">
        <v>19.45</v>
      </c>
      <c r="I149" s="50">
        <f>H149</f>
        <v>19.45</v>
      </c>
      <c r="J149" s="50">
        <v>19.04</v>
      </c>
      <c r="K149" s="50">
        <f>I149-N149</f>
        <v>7.126629999999999</v>
      </c>
      <c r="L149" s="50">
        <f>I149-P149</f>
        <v>8.8571908</v>
      </c>
      <c r="M149" s="130">
        <v>233</v>
      </c>
      <c r="N149" s="50">
        <f>M149*0.05289</f>
        <v>12.32337</v>
      </c>
      <c r="O149" s="130">
        <v>200.28</v>
      </c>
      <c r="P149" s="50">
        <f>O149*0.05289</f>
        <v>10.5928092</v>
      </c>
      <c r="Q149" s="50">
        <f>J149*1000/D149</f>
        <v>158.66666666666666</v>
      </c>
      <c r="R149" s="50">
        <f>K149*1000/D149</f>
        <v>59.38858333333332</v>
      </c>
      <c r="S149" s="50">
        <f>L149*1000/D149</f>
        <v>73.80992333333333</v>
      </c>
      <c r="T149" s="50">
        <f>L149-J149</f>
        <v>-10.1828092</v>
      </c>
      <c r="U149" s="50">
        <f>N149-P149</f>
        <v>1.730560800000001</v>
      </c>
      <c r="V149" s="50">
        <f>O149-M149</f>
        <v>-32.72</v>
      </c>
    </row>
    <row r="150" spans="1:22" ht="12.75">
      <c r="A150" s="303"/>
      <c r="B150" s="13">
        <v>146</v>
      </c>
      <c r="C150" s="59" t="s">
        <v>367</v>
      </c>
      <c r="D150" s="242">
        <v>45</v>
      </c>
      <c r="E150" s="100" t="s">
        <v>25</v>
      </c>
      <c r="F150" s="130">
        <v>2319.88</v>
      </c>
      <c r="G150" s="130">
        <v>2319.88</v>
      </c>
      <c r="H150" s="130">
        <v>8.39</v>
      </c>
      <c r="I150" s="50">
        <f aca="true" t="shared" si="77" ref="I150:I168">H150</f>
        <v>8.39</v>
      </c>
      <c r="J150" s="50">
        <v>7.2</v>
      </c>
      <c r="K150" s="50">
        <f aca="true" t="shared" si="78" ref="K150:K168">I150-N150</f>
        <v>4.317470000000001</v>
      </c>
      <c r="L150" s="50">
        <f aca="true" t="shared" si="79" ref="L150:L168">I150-P150</f>
        <v>3.7108217000000003</v>
      </c>
      <c r="M150" s="130">
        <v>77</v>
      </c>
      <c r="N150" s="50">
        <f aca="true" t="shared" si="80" ref="N150:N158">M150*0.05289</f>
        <v>4.0725299999999995</v>
      </c>
      <c r="O150" s="130">
        <v>88.47</v>
      </c>
      <c r="P150" s="50">
        <f aca="true" t="shared" si="81" ref="P150:P158">O150*0.05289</f>
        <v>4.6791783</v>
      </c>
      <c r="Q150" s="50">
        <f aca="true" t="shared" si="82" ref="Q150:Q168">J150*1000/D150</f>
        <v>160</v>
      </c>
      <c r="R150" s="50">
        <f aca="true" t="shared" si="83" ref="R150:R168">K150*1000/D150</f>
        <v>95.9437777777778</v>
      </c>
      <c r="S150" s="50">
        <f aca="true" t="shared" si="84" ref="S150:S168">L150*1000/D150</f>
        <v>82.46270444444446</v>
      </c>
      <c r="T150" s="50">
        <f aca="true" t="shared" si="85" ref="T150:T168">L150-J150</f>
        <v>-3.4891783</v>
      </c>
      <c r="U150" s="50">
        <f aca="true" t="shared" si="86" ref="U150:U168">N150-P150</f>
        <v>-0.6066483000000007</v>
      </c>
      <c r="V150" s="50">
        <f aca="true" t="shared" si="87" ref="V150:V168">O150-M150</f>
        <v>11.469999999999999</v>
      </c>
    </row>
    <row r="151" spans="1:22" ht="12.75">
      <c r="A151" s="303"/>
      <c r="B151" s="13">
        <v>147</v>
      </c>
      <c r="C151" s="59" t="s">
        <v>368</v>
      </c>
      <c r="D151" s="242">
        <v>30</v>
      </c>
      <c r="E151" s="100" t="s">
        <v>25</v>
      </c>
      <c r="F151" s="130">
        <v>1498.7</v>
      </c>
      <c r="G151" s="130">
        <v>1498.7</v>
      </c>
      <c r="H151" s="130">
        <v>6.42</v>
      </c>
      <c r="I151" s="50">
        <f t="shared" si="77"/>
        <v>6.42</v>
      </c>
      <c r="J151" s="50">
        <v>4.8</v>
      </c>
      <c r="K151" s="50">
        <f t="shared" si="78"/>
        <v>3.08793</v>
      </c>
      <c r="L151" s="50">
        <f t="shared" si="79"/>
        <v>2.6611077000000005</v>
      </c>
      <c r="M151" s="130">
        <v>63</v>
      </c>
      <c r="N151" s="50">
        <f t="shared" si="80"/>
        <v>3.33207</v>
      </c>
      <c r="O151" s="130">
        <v>71.07</v>
      </c>
      <c r="P151" s="50">
        <f t="shared" si="81"/>
        <v>3.7588922999999994</v>
      </c>
      <c r="Q151" s="50">
        <f t="shared" si="82"/>
        <v>160</v>
      </c>
      <c r="R151" s="50">
        <f t="shared" si="83"/>
        <v>102.93100000000001</v>
      </c>
      <c r="S151" s="50">
        <f t="shared" si="84"/>
        <v>88.70359000000002</v>
      </c>
      <c r="T151" s="50">
        <f t="shared" si="85"/>
        <v>-2.1388922999999993</v>
      </c>
      <c r="U151" s="50">
        <f t="shared" si="86"/>
        <v>-0.42682229999999954</v>
      </c>
      <c r="V151" s="50">
        <f t="shared" si="87"/>
        <v>8.069999999999993</v>
      </c>
    </row>
    <row r="152" spans="1:22" ht="12.75">
      <c r="A152" s="303"/>
      <c r="B152" s="13">
        <v>148</v>
      </c>
      <c r="C152" s="59" t="s">
        <v>369</v>
      </c>
      <c r="D152" s="242">
        <v>61</v>
      </c>
      <c r="E152" s="100" t="s">
        <v>25</v>
      </c>
      <c r="F152" s="130">
        <v>2737.01</v>
      </c>
      <c r="G152" s="130">
        <v>2737.01</v>
      </c>
      <c r="H152" s="130">
        <v>10.79</v>
      </c>
      <c r="I152" s="50">
        <f t="shared" si="77"/>
        <v>10.79</v>
      </c>
      <c r="J152" s="50">
        <v>9.6</v>
      </c>
      <c r="K152" s="50">
        <f t="shared" si="78"/>
        <v>5.659669999999999</v>
      </c>
      <c r="L152" s="50">
        <f t="shared" si="79"/>
        <v>5.305306999999999</v>
      </c>
      <c r="M152" s="130">
        <v>97</v>
      </c>
      <c r="N152" s="50">
        <f t="shared" si="80"/>
        <v>5.13033</v>
      </c>
      <c r="O152" s="130">
        <v>103.7</v>
      </c>
      <c r="P152" s="50">
        <f t="shared" si="81"/>
        <v>5.484693</v>
      </c>
      <c r="Q152" s="50">
        <f t="shared" si="82"/>
        <v>157.37704918032787</v>
      </c>
      <c r="R152" s="50">
        <f t="shared" si="83"/>
        <v>92.78147540983605</v>
      </c>
      <c r="S152" s="50">
        <f t="shared" si="84"/>
        <v>86.97224590163933</v>
      </c>
      <c r="T152" s="50">
        <f t="shared" si="85"/>
        <v>-4.2946930000000005</v>
      </c>
      <c r="U152" s="50">
        <f t="shared" si="86"/>
        <v>-0.3543630000000002</v>
      </c>
      <c r="V152" s="50">
        <f t="shared" si="87"/>
        <v>6.700000000000003</v>
      </c>
    </row>
    <row r="153" spans="1:22" ht="12.75">
      <c r="A153" s="303"/>
      <c r="B153" s="13">
        <v>149</v>
      </c>
      <c r="C153" s="59" t="s">
        <v>370</v>
      </c>
      <c r="D153" s="242">
        <v>45</v>
      </c>
      <c r="E153" s="100" t="s">
        <v>25</v>
      </c>
      <c r="F153" s="130">
        <v>2339.15</v>
      </c>
      <c r="G153" s="130">
        <v>2339.15</v>
      </c>
      <c r="H153" s="130">
        <v>8.42</v>
      </c>
      <c r="I153" s="50">
        <f t="shared" si="77"/>
        <v>8.42</v>
      </c>
      <c r="J153" s="50">
        <v>7.2</v>
      </c>
      <c r="K153" s="50">
        <f t="shared" si="78"/>
        <v>4.13591</v>
      </c>
      <c r="L153" s="50">
        <f t="shared" si="79"/>
        <v>4.03013</v>
      </c>
      <c r="M153" s="130">
        <v>81</v>
      </c>
      <c r="N153" s="50">
        <f t="shared" si="80"/>
        <v>4.28409</v>
      </c>
      <c r="O153" s="130">
        <v>83</v>
      </c>
      <c r="P153" s="50">
        <f t="shared" si="81"/>
        <v>4.38987</v>
      </c>
      <c r="Q153" s="50">
        <f t="shared" si="82"/>
        <v>160</v>
      </c>
      <c r="R153" s="50">
        <f t="shared" si="83"/>
        <v>91.9091111111111</v>
      </c>
      <c r="S153" s="50">
        <f t="shared" si="84"/>
        <v>89.55844444444443</v>
      </c>
      <c r="T153" s="50">
        <f t="shared" si="85"/>
        <v>-3.1698700000000004</v>
      </c>
      <c r="U153" s="50">
        <f t="shared" si="86"/>
        <v>-0.10578000000000021</v>
      </c>
      <c r="V153" s="50">
        <f t="shared" si="87"/>
        <v>2</v>
      </c>
    </row>
    <row r="154" spans="1:22" ht="12.75">
      <c r="A154" s="303"/>
      <c r="B154" s="13">
        <v>150</v>
      </c>
      <c r="C154" s="59" t="s">
        <v>371</v>
      </c>
      <c r="D154" s="242">
        <v>20</v>
      </c>
      <c r="E154" s="100" t="s">
        <v>25</v>
      </c>
      <c r="F154" s="130">
        <v>899.93</v>
      </c>
      <c r="G154" s="130">
        <v>899.93</v>
      </c>
      <c r="H154" s="130">
        <v>2.93</v>
      </c>
      <c r="I154" s="50">
        <f t="shared" si="77"/>
        <v>2.93</v>
      </c>
      <c r="J154" s="50">
        <v>3.2</v>
      </c>
      <c r="K154" s="50">
        <f t="shared" si="78"/>
        <v>1.8193100000000002</v>
      </c>
      <c r="L154" s="50">
        <f t="shared" si="79"/>
        <v>2.0382746000000003</v>
      </c>
      <c r="M154" s="130">
        <v>21</v>
      </c>
      <c r="N154" s="50">
        <f t="shared" si="80"/>
        <v>1.11069</v>
      </c>
      <c r="O154" s="130">
        <v>16.86</v>
      </c>
      <c r="P154" s="50">
        <f t="shared" si="81"/>
        <v>0.8917254</v>
      </c>
      <c r="Q154" s="50">
        <f t="shared" si="82"/>
        <v>160</v>
      </c>
      <c r="R154" s="50">
        <f t="shared" si="83"/>
        <v>90.9655</v>
      </c>
      <c r="S154" s="50">
        <f t="shared" si="84"/>
        <v>101.91373000000002</v>
      </c>
      <c r="T154" s="50">
        <f t="shared" si="85"/>
        <v>-1.1617254</v>
      </c>
      <c r="U154" s="50">
        <f t="shared" si="86"/>
        <v>0.21896459999999995</v>
      </c>
      <c r="V154" s="50">
        <f t="shared" si="87"/>
        <v>-4.140000000000001</v>
      </c>
    </row>
    <row r="155" spans="1:22" ht="12.75">
      <c r="A155" s="303"/>
      <c r="B155" s="13">
        <v>151</v>
      </c>
      <c r="C155" s="59" t="s">
        <v>372</v>
      </c>
      <c r="D155" s="242">
        <v>45</v>
      </c>
      <c r="E155" s="100" t="s">
        <v>25</v>
      </c>
      <c r="F155" s="130">
        <v>2313.97</v>
      </c>
      <c r="G155" s="130">
        <v>2313.97</v>
      </c>
      <c r="H155" s="130">
        <v>8.71</v>
      </c>
      <c r="I155" s="50">
        <f t="shared" si="77"/>
        <v>8.71</v>
      </c>
      <c r="J155" s="50">
        <v>7.2</v>
      </c>
      <c r="K155" s="50">
        <f t="shared" si="78"/>
        <v>5.166370000000001</v>
      </c>
      <c r="L155" s="50">
        <f t="shared" si="79"/>
        <v>4.796140000000001</v>
      </c>
      <c r="M155" s="130">
        <v>67</v>
      </c>
      <c r="N155" s="50">
        <f t="shared" si="80"/>
        <v>3.54363</v>
      </c>
      <c r="O155" s="130">
        <v>74</v>
      </c>
      <c r="P155" s="50">
        <f t="shared" si="81"/>
        <v>3.91386</v>
      </c>
      <c r="Q155" s="50">
        <f t="shared" si="82"/>
        <v>160</v>
      </c>
      <c r="R155" s="50">
        <f t="shared" si="83"/>
        <v>114.80822222222224</v>
      </c>
      <c r="S155" s="50">
        <f t="shared" si="84"/>
        <v>106.58088888888892</v>
      </c>
      <c r="T155" s="50">
        <f t="shared" si="85"/>
        <v>-2.403859999999999</v>
      </c>
      <c r="U155" s="50">
        <f t="shared" si="86"/>
        <v>-0.3702300000000003</v>
      </c>
      <c r="V155" s="50">
        <f t="shared" si="87"/>
        <v>7</v>
      </c>
    </row>
    <row r="156" spans="1:22" ht="12.75">
      <c r="A156" s="303"/>
      <c r="B156" s="13">
        <v>152</v>
      </c>
      <c r="C156" s="59" t="s">
        <v>373</v>
      </c>
      <c r="D156" s="242">
        <v>44</v>
      </c>
      <c r="E156" s="100" t="s">
        <v>25</v>
      </c>
      <c r="F156" s="130">
        <v>2249.78</v>
      </c>
      <c r="G156" s="130">
        <v>2249.78</v>
      </c>
      <c r="H156" s="130">
        <v>8.66</v>
      </c>
      <c r="I156" s="50">
        <f t="shared" si="77"/>
        <v>8.66</v>
      </c>
      <c r="J156" s="50">
        <v>7.04</v>
      </c>
      <c r="K156" s="50">
        <f t="shared" si="78"/>
        <v>5.59238</v>
      </c>
      <c r="L156" s="50">
        <f t="shared" si="79"/>
        <v>5.250710600000001</v>
      </c>
      <c r="M156" s="130">
        <v>58</v>
      </c>
      <c r="N156" s="50">
        <f t="shared" si="80"/>
        <v>3.06762</v>
      </c>
      <c r="O156" s="130">
        <v>64.46</v>
      </c>
      <c r="P156" s="50">
        <f t="shared" si="81"/>
        <v>3.4092893999999996</v>
      </c>
      <c r="Q156" s="50">
        <f t="shared" si="82"/>
        <v>160</v>
      </c>
      <c r="R156" s="50">
        <f t="shared" si="83"/>
        <v>127.09954545454546</v>
      </c>
      <c r="S156" s="50">
        <f t="shared" si="84"/>
        <v>119.33433181818182</v>
      </c>
      <c r="T156" s="50">
        <f t="shared" si="85"/>
        <v>-1.7892893999999995</v>
      </c>
      <c r="U156" s="50">
        <f t="shared" si="86"/>
        <v>-0.3416693999999998</v>
      </c>
      <c r="V156" s="50">
        <f t="shared" si="87"/>
        <v>6.459999999999994</v>
      </c>
    </row>
    <row r="157" spans="1:22" ht="12.75">
      <c r="A157" s="303"/>
      <c r="B157" s="13">
        <v>153</v>
      </c>
      <c r="C157" s="59" t="s">
        <v>374</v>
      </c>
      <c r="D157" s="242">
        <v>55</v>
      </c>
      <c r="E157" s="100" t="s">
        <v>25</v>
      </c>
      <c r="F157" s="130">
        <v>2960.34</v>
      </c>
      <c r="G157" s="130">
        <v>2960.34</v>
      </c>
      <c r="H157" s="130">
        <v>12.44</v>
      </c>
      <c r="I157" s="50">
        <f t="shared" si="77"/>
        <v>12.44</v>
      </c>
      <c r="J157" s="50">
        <v>8.8</v>
      </c>
      <c r="K157" s="50">
        <f t="shared" si="78"/>
        <v>6.833659999999999</v>
      </c>
      <c r="L157" s="50">
        <f t="shared" si="79"/>
        <v>6.7220621</v>
      </c>
      <c r="M157" s="130">
        <v>106</v>
      </c>
      <c r="N157" s="50">
        <f t="shared" si="80"/>
        <v>5.60634</v>
      </c>
      <c r="O157" s="130">
        <v>108.11</v>
      </c>
      <c r="P157" s="50">
        <f t="shared" si="81"/>
        <v>5.7179379</v>
      </c>
      <c r="Q157" s="50">
        <f t="shared" si="82"/>
        <v>160</v>
      </c>
      <c r="R157" s="50">
        <f t="shared" si="83"/>
        <v>124.24836363636362</v>
      </c>
      <c r="S157" s="50">
        <f t="shared" si="84"/>
        <v>122.2193109090909</v>
      </c>
      <c r="T157" s="50">
        <f t="shared" si="85"/>
        <v>-2.077937900000001</v>
      </c>
      <c r="U157" s="50">
        <f t="shared" si="86"/>
        <v>-0.11159789999999958</v>
      </c>
      <c r="V157" s="50">
        <f t="shared" si="87"/>
        <v>2.1099999999999994</v>
      </c>
    </row>
    <row r="158" spans="1:22" ht="12.75">
      <c r="A158" s="303"/>
      <c r="B158" s="13">
        <v>154</v>
      </c>
      <c r="C158" s="74" t="s">
        <v>375</v>
      </c>
      <c r="D158" s="243">
        <v>101</v>
      </c>
      <c r="E158" s="112" t="s">
        <v>25</v>
      </c>
      <c r="F158" s="131">
        <v>4440.66</v>
      </c>
      <c r="G158" s="131">
        <v>4440.66</v>
      </c>
      <c r="H158" s="131">
        <v>19.2</v>
      </c>
      <c r="I158" s="52">
        <f t="shared" si="77"/>
        <v>19.2</v>
      </c>
      <c r="J158" s="52">
        <v>16</v>
      </c>
      <c r="K158" s="52">
        <f t="shared" si="78"/>
        <v>10.52604</v>
      </c>
      <c r="L158" s="52">
        <f t="shared" si="79"/>
        <v>13.2493461</v>
      </c>
      <c r="M158" s="131">
        <v>164</v>
      </c>
      <c r="N158" s="52">
        <f t="shared" si="80"/>
        <v>8.67396</v>
      </c>
      <c r="O158" s="131">
        <v>112.51</v>
      </c>
      <c r="P158" s="52">
        <f t="shared" si="81"/>
        <v>5.9506539</v>
      </c>
      <c r="Q158" s="52">
        <f t="shared" si="82"/>
        <v>158.41584158415841</v>
      </c>
      <c r="R158" s="52">
        <f t="shared" si="83"/>
        <v>104.21821782178219</v>
      </c>
      <c r="S158" s="52">
        <f t="shared" si="84"/>
        <v>131.18164455445546</v>
      </c>
      <c r="T158" s="52">
        <f t="shared" si="85"/>
        <v>-2.7506538999999997</v>
      </c>
      <c r="U158" s="52">
        <f t="shared" si="86"/>
        <v>2.7233060999999994</v>
      </c>
      <c r="V158" s="52">
        <f t="shared" si="87"/>
        <v>-51.489999999999995</v>
      </c>
    </row>
    <row r="159" spans="1:22" ht="12.75">
      <c r="A159" s="303"/>
      <c r="B159" s="73">
        <v>155</v>
      </c>
      <c r="C159" s="86" t="s">
        <v>376</v>
      </c>
      <c r="D159" s="244">
        <v>100</v>
      </c>
      <c r="E159" s="100" t="s">
        <v>25</v>
      </c>
      <c r="F159" s="132">
        <v>4437.03</v>
      </c>
      <c r="G159" s="132">
        <v>4388.03</v>
      </c>
      <c r="H159" s="132">
        <v>15.4</v>
      </c>
      <c r="I159" s="54">
        <f t="shared" si="77"/>
        <v>15.4</v>
      </c>
      <c r="J159" s="54">
        <v>15.8</v>
      </c>
      <c r="K159" s="54">
        <f t="shared" si="78"/>
        <v>7.889620000000001</v>
      </c>
      <c r="L159" s="54">
        <f t="shared" si="79"/>
        <v>6.162232600000001</v>
      </c>
      <c r="M159" s="132">
        <v>142</v>
      </c>
      <c r="N159" s="54">
        <f>M159*0.05289</f>
        <v>7.51038</v>
      </c>
      <c r="O159" s="132">
        <v>174.66</v>
      </c>
      <c r="P159" s="54">
        <f>O159*0.05289</f>
        <v>9.2377674</v>
      </c>
      <c r="Q159" s="54">
        <f t="shared" si="82"/>
        <v>158</v>
      </c>
      <c r="R159" s="54">
        <f t="shared" si="83"/>
        <v>78.89620000000001</v>
      </c>
      <c r="S159" s="54">
        <f t="shared" si="84"/>
        <v>61.622326000000015</v>
      </c>
      <c r="T159" s="54">
        <f t="shared" si="85"/>
        <v>-9.6377674</v>
      </c>
      <c r="U159" s="54">
        <f t="shared" si="86"/>
        <v>-1.7273873999999996</v>
      </c>
      <c r="V159" s="54">
        <f t="shared" si="87"/>
        <v>32.66</v>
      </c>
    </row>
    <row r="160" spans="1:22" ht="12.75">
      <c r="A160" s="303"/>
      <c r="B160" s="73">
        <v>156</v>
      </c>
      <c r="C160" s="86" t="s">
        <v>377</v>
      </c>
      <c r="D160" s="244">
        <v>100</v>
      </c>
      <c r="E160" s="100" t="s">
        <v>25</v>
      </c>
      <c r="F160" s="132">
        <v>4434.25</v>
      </c>
      <c r="G160" s="132">
        <v>4434.25</v>
      </c>
      <c r="H160" s="132">
        <v>17.9</v>
      </c>
      <c r="I160" s="54">
        <f t="shared" si="77"/>
        <v>17.9</v>
      </c>
      <c r="J160" s="54">
        <v>17.3</v>
      </c>
      <c r="K160" s="54">
        <f t="shared" si="78"/>
        <v>10.654069999999999</v>
      </c>
      <c r="L160" s="54">
        <f t="shared" si="79"/>
        <v>7.284448099999999</v>
      </c>
      <c r="M160" s="132">
        <v>137</v>
      </c>
      <c r="N160" s="54">
        <f aca="true" t="shared" si="88" ref="N160:N168">M160*0.05289</f>
        <v>7.2459299999999995</v>
      </c>
      <c r="O160" s="132">
        <v>200.71</v>
      </c>
      <c r="P160" s="54">
        <f aca="true" t="shared" si="89" ref="P160:P168">O160*0.05289</f>
        <v>10.6155519</v>
      </c>
      <c r="Q160" s="54">
        <f t="shared" si="82"/>
        <v>173</v>
      </c>
      <c r="R160" s="54">
        <f t="shared" si="83"/>
        <v>106.5407</v>
      </c>
      <c r="S160" s="54">
        <f t="shared" si="84"/>
        <v>72.84448099999999</v>
      </c>
      <c r="T160" s="54">
        <f t="shared" si="85"/>
        <v>-10.015551900000002</v>
      </c>
      <c r="U160" s="54">
        <f t="shared" si="86"/>
        <v>-3.3696219000000003</v>
      </c>
      <c r="V160" s="54">
        <f t="shared" si="87"/>
        <v>63.71000000000001</v>
      </c>
    </row>
    <row r="161" spans="1:22" ht="12.75">
      <c r="A161" s="303"/>
      <c r="B161" s="73">
        <v>157</v>
      </c>
      <c r="C161" s="86" t="s">
        <v>378</v>
      </c>
      <c r="D161" s="244">
        <v>100</v>
      </c>
      <c r="E161" s="100" t="s">
        <v>25</v>
      </c>
      <c r="F161" s="132">
        <v>4483.74</v>
      </c>
      <c r="G161" s="132">
        <v>4483.74</v>
      </c>
      <c r="H161" s="132">
        <v>15.35</v>
      </c>
      <c r="I161" s="54">
        <f t="shared" si="77"/>
        <v>15.35</v>
      </c>
      <c r="J161" s="54">
        <v>16</v>
      </c>
      <c r="K161" s="54">
        <f t="shared" si="78"/>
        <v>5.776909999999999</v>
      </c>
      <c r="L161" s="54">
        <f t="shared" si="79"/>
        <v>7.3503875</v>
      </c>
      <c r="M161" s="132">
        <v>181</v>
      </c>
      <c r="N161" s="54">
        <f t="shared" si="88"/>
        <v>9.57309</v>
      </c>
      <c r="O161" s="132">
        <v>151.25</v>
      </c>
      <c r="P161" s="54">
        <f t="shared" si="89"/>
        <v>7.9996125</v>
      </c>
      <c r="Q161" s="54">
        <f t="shared" si="82"/>
        <v>160</v>
      </c>
      <c r="R161" s="54">
        <f t="shared" si="83"/>
        <v>57.76909999999999</v>
      </c>
      <c r="S161" s="54">
        <f t="shared" si="84"/>
        <v>73.503875</v>
      </c>
      <c r="T161" s="54">
        <f t="shared" si="85"/>
        <v>-8.6496125</v>
      </c>
      <c r="U161" s="54">
        <f t="shared" si="86"/>
        <v>1.573477500000001</v>
      </c>
      <c r="V161" s="54">
        <f t="shared" si="87"/>
        <v>-29.75</v>
      </c>
    </row>
    <row r="162" spans="1:22" ht="12.75">
      <c r="A162" s="303"/>
      <c r="B162" s="73">
        <v>158</v>
      </c>
      <c r="C162" s="86" t="s">
        <v>379</v>
      </c>
      <c r="D162" s="244">
        <v>75</v>
      </c>
      <c r="E162" s="100" t="s">
        <v>25</v>
      </c>
      <c r="F162" s="132">
        <v>3966.62</v>
      </c>
      <c r="G162" s="132">
        <v>3941.34</v>
      </c>
      <c r="H162" s="132">
        <v>13.85</v>
      </c>
      <c r="I162" s="54">
        <f t="shared" si="77"/>
        <v>13.85</v>
      </c>
      <c r="J162" s="54">
        <v>12</v>
      </c>
      <c r="K162" s="54">
        <f t="shared" si="78"/>
        <v>6.445399999999999</v>
      </c>
      <c r="L162" s="54">
        <f t="shared" si="79"/>
        <v>6.055600699999999</v>
      </c>
      <c r="M162" s="132">
        <v>140</v>
      </c>
      <c r="N162" s="54">
        <f t="shared" si="88"/>
        <v>7.4046</v>
      </c>
      <c r="O162" s="132">
        <v>147.37</v>
      </c>
      <c r="P162" s="54">
        <f t="shared" si="89"/>
        <v>7.7943993</v>
      </c>
      <c r="Q162" s="54">
        <f t="shared" si="82"/>
        <v>160</v>
      </c>
      <c r="R162" s="54">
        <f t="shared" si="83"/>
        <v>85.93866666666666</v>
      </c>
      <c r="S162" s="54">
        <f t="shared" si="84"/>
        <v>80.74134266666665</v>
      </c>
      <c r="T162" s="54">
        <f t="shared" si="85"/>
        <v>-5.944399300000001</v>
      </c>
      <c r="U162" s="54">
        <f t="shared" si="86"/>
        <v>-0.38979929999999996</v>
      </c>
      <c r="V162" s="54">
        <f t="shared" si="87"/>
        <v>7.3700000000000045</v>
      </c>
    </row>
    <row r="163" spans="1:22" ht="12.75">
      <c r="A163" s="303"/>
      <c r="B163" s="73">
        <v>159</v>
      </c>
      <c r="C163" s="86" t="s">
        <v>380</v>
      </c>
      <c r="D163" s="244">
        <v>119</v>
      </c>
      <c r="E163" s="100" t="s">
        <v>25</v>
      </c>
      <c r="F163" s="132">
        <v>5779.79</v>
      </c>
      <c r="G163" s="132">
        <v>5779.79</v>
      </c>
      <c r="H163" s="132">
        <v>20.93</v>
      </c>
      <c r="I163" s="54">
        <f t="shared" si="77"/>
        <v>20.93</v>
      </c>
      <c r="J163" s="54">
        <v>19</v>
      </c>
      <c r="K163" s="54">
        <f t="shared" si="78"/>
        <v>10.14044</v>
      </c>
      <c r="L163" s="54">
        <f t="shared" si="79"/>
        <v>9.4184915</v>
      </c>
      <c r="M163" s="132">
        <v>204</v>
      </c>
      <c r="N163" s="54">
        <f t="shared" si="88"/>
        <v>10.78956</v>
      </c>
      <c r="O163" s="132">
        <v>217.65</v>
      </c>
      <c r="P163" s="54">
        <f t="shared" si="89"/>
        <v>11.5115085</v>
      </c>
      <c r="Q163" s="54">
        <f t="shared" si="82"/>
        <v>159.6638655462185</v>
      </c>
      <c r="R163" s="54">
        <f t="shared" si="83"/>
        <v>85.21378151260505</v>
      </c>
      <c r="S163" s="54">
        <f t="shared" si="84"/>
        <v>79.14698739495799</v>
      </c>
      <c r="T163" s="54">
        <f t="shared" si="85"/>
        <v>-9.5815085</v>
      </c>
      <c r="U163" s="54">
        <f t="shared" si="86"/>
        <v>-0.7219484999999999</v>
      </c>
      <c r="V163" s="54">
        <f t="shared" si="87"/>
        <v>13.650000000000006</v>
      </c>
    </row>
    <row r="164" spans="1:22" ht="12.75">
      <c r="A164" s="303"/>
      <c r="B164" s="73">
        <v>160</v>
      </c>
      <c r="C164" s="86" t="s">
        <v>381</v>
      </c>
      <c r="D164" s="244">
        <v>119</v>
      </c>
      <c r="E164" s="100" t="s">
        <v>25</v>
      </c>
      <c r="F164" s="132">
        <v>5732.68</v>
      </c>
      <c r="G164" s="132">
        <v>5732.68</v>
      </c>
      <c r="H164" s="132">
        <v>21.15</v>
      </c>
      <c r="I164" s="54">
        <f t="shared" si="77"/>
        <v>21.15</v>
      </c>
      <c r="J164" s="54">
        <v>19</v>
      </c>
      <c r="K164" s="54">
        <f t="shared" si="78"/>
        <v>10.995119999999998</v>
      </c>
      <c r="L164" s="54">
        <f t="shared" si="79"/>
        <v>9.764898599999999</v>
      </c>
      <c r="M164" s="132">
        <v>192</v>
      </c>
      <c r="N164" s="54">
        <f t="shared" si="88"/>
        <v>10.15488</v>
      </c>
      <c r="O164" s="132">
        <v>215.26</v>
      </c>
      <c r="P164" s="54">
        <f t="shared" si="89"/>
        <v>11.3851014</v>
      </c>
      <c r="Q164" s="54">
        <f t="shared" si="82"/>
        <v>159.6638655462185</v>
      </c>
      <c r="R164" s="54">
        <f t="shared" si="83"/>
        <v>92.39596638655462</v>
      </c>
      <c r="S164" s="54">
        <f t="shared" si="84"/>
        <v>82.05797142857142</v>
      </c>
      <c r="T164" s="54">
        <f t="shared" si="85"/>
        <v>-9.235101400000001</v>
      </c>
      <c r="U164" s="54">
        <f t="shared" si="86"/>
        <v>-1.2302213999999996</v>
      </c>
      <c r="V164" s="54">
        <f t="shared" si="87"/>
        <v>23.25999999999999</v>
      </c>
    </row>
    <row r="165" spans="1:22" ht="12.75">
      <c r="A165" s="303"/>
      <c r="B165" s="73">
        <v>161</v>
      </c>
      <c r="C165" s="86" t="s">
        <v>382</v>
      </c>
      <c r="D165" s="244">
        <v>100</v>
      </c>
      <c r="E165" s="100" t="s">
        <v>25</v>
      </c>
      <c r="F165" s="132">
        <v>4438.9</v>
      </c>
      <c r="G165" s="132">
        <v>4438.9</v>
      </c>
      <c r="H165" s="132">
        <v>16.84</v>
      </c>
      <c r="I165" s="54">
        <f t="shared" si="77"/>
        <v>16.84</v>
      </c>
      <c r="J165" s="54">
        <v>16</v>
      </c>
      <c r="K165" s="54">
        <f t="shared" si="78"/>
        <v>9.01228</v>
      </c>
      <c r="L165" s="54">
        <f t="shared" si="79"/>
        <v>8.789613099999999</v>
      </c>
      <c r="M165" s="132">
        <v>148</v>
      </c>
      <c r="N165" s="54">
        <f t="shared" si="88"/>
        <v>7.82772</v>
      </c>
      <c r="O165" s="132">
        <v>152.21</v>
      </c>
      <c r="P165" s="54">
        <f t="shared" si="89"/>
        <v>8.050386900000001</v>
      </c>
      <c r="Q165" s="54">
        <f t="shared" si="82"/>
        <v>160</v>
      </c>
      <c r="R165" s="54">
        <f t="shared" si="83"/>
        <v>90.12280000000001</v>
      </c>
      <c r="S165" s="54">
        <f t="shared" si="84"/>
        <v>87.89613099999998</v>
      </c>
      <c r="T165" s="54">
        <f t="shared" si="85"/>
        <v>-7.210386900000001</v>
      </c>
      <c r="U165" s="54">
        <f t="shared" si="86"/>
        <v>-0.222666900000001</v>
      </c>
      <c r="V165" s="54">
        <f t="shared" si="87"/>
        <v>4.210000000000008</v>
      </c>
    </row>
    <row r="166" spans="1:22" ht="12.75">
      <c r="A166" s="303"/>
      <c r="B166" s="73">
        <v>162</v>
      </c>
      <c r="C166" s="86" t="s">
        <v>383</v>
      </c>
      <c r="D166" s="244">
        <v>75</v>
      </c>
      <c r="E166" s="100" t="s">
        <v>25</v>
      </c>
      <c r="F166" s="132">
        <v>3968.65</v>
      </c>
      <c r="G166" s="132">
        <v>3968.65</v>
      </c>
      <c r="H166" s="132">
        <v>14.55</v>
      </c>
      <c r="I166" s="54">
        <f t="shared" si="77"/>
        <v>14.55</v>
      </c>
      <c r="J166" s="54">
        <v>11.9</v>
      </c>
      <c r="K166" s="54">
        <f t="shared" si="78"/>
        <v>6.669390000000001</v>
      </c>
      <c r="L166" s="54">
        <f t="shared" si="79"/>
        <v>6.7672365</v>
      </c>
      <c r="M166" s="132">
        <v>149</v>
      </c>
      <c r="N166" s="54">
        <f t="shared" si="88"/>
        <v>7.88061</v>
      </c>
      <c r="O166" s="132">
        <v>147.15</v>
      </c>
      <c r="P166" s="54">
        <f t="shared" si="89"/>
        <v>7.782763500000001</v>
      </c>
      <c r="Q166" s="54">
        <f t="shared" si="82"/>
        <v>158.66666666666666</v>
      </c>
      <c r="R166" s="54">
        <f t="shared" si="83"/>
        <v>88.92520000000002</v>
      </c>
      <c r="S166" s="54">
        <f t="shared" si="84"/>
        <v>90.22982</v>
      </c>
      <c r="T166" s="54">
        <f t="shared" si="85"/>
        <v>-5.1327635</v>
      </c>
      <c r="U166" s="54">
        <f t="shared" si="86"/>
        <v>0.09784649999999928</v>
      </c>
      <c r="V166" s="54">
        <f t="shared" si="87"/>
        <v>-1.8499999999999943</v>
      </c>
    </row>
    <row r="167" spans="1:22" ht="12.75">
      <c r="A167" s="303"/>
      <c r="B167" s="73">
        <v>163</v>
      </c>
      <c r="C167" s="86" t="s">
        <v>384</v>
      </c>
      <c r="D167" s="244">
        <v>76</v>
      </c>
      <c r="E167" s="100" t="s">
        <v>25</v>
      </c>
      <c r="F167" s="132">
        <v>3969.65</v>
      </c>
      <c r="G167" s="132">
        <v>3969.65</v>
      </c>
      <c r="H167" s="132">
        <v>16.88</v>
      </c>
      <c r="I167" s="54">
        <f t="shared" si="77"/>
        <v>16.88</v>
      </c>
      <c r="J167" s="54">
        <v>12</v>
      </c>
      <c r="K167" s="54">
        <f t="shared" si="78"/>
        <v>8.629159999999999</v>
      </c>
      <c r="L167" s="54">
        <f t="shared" si="79"/>
        <v>7.673437699999999</v>
      </c>
      <c r="M167" s="132">
        <v>156</v>
      </c>
      <c r="N167" s="54">
        <f t="shared" si="88"/>
        <v>8.25084</v>
      </c>
      <c r="O167" s="132">
        <v>174.07</v>
      </c>
      <c r="P167" s="54">
        <f t="shared" si="89"/>
        <v>9.2065623</v>
      </c>
      <c r="Q167" s="54">
        <f t="shared" si="82"/>
        <v>157.89473684210526</v>
      </c>
      <c r="R167" s="54">
        <f t="shared" si="83"/>
        <v>113.5415789473684</v>
      </c>
      <c r="S167" s="54">
        <f t="shared" si="84"/>
        <v>100.96628552631579</v>
      </c>
      <c r="T167" s="54">
        <f t="shared" si="85"/>
        <v>-4.326562300000001</v>
      </c>
      <c r="U167" s="54">
        <f t="shared" si="86"/>
        <v>-0.9557222999999997</v>
      </c>
      <c r="V167" s="54">
        <f t="shared" si="87"/>
        <v>18.069999999999993</v>
      </c>
    </row>
    <row r="168" spans="1:22" ht="12.75">
      <c r="A168" s="303"/>
      <c r="B168" s="73">
        <v>164</v>
      </c>
      <c r="C168" s="86" t="s">
        <v>385</v>
      </c>
      <c r="D168" s="244">
        <v>55</v>
      </c>
      <c r="E168" s="100" t="s">
        <v>25</v>
      </c>
      <c r="F168" s="132">
        <v>3008.62</v>
      </c>
      <c r="G168" s="132">
        <v>3008.62</v>
      </c>
      <c r="H168" s="132">
        <v>12.12</v>
      </c>
      <c r="I168" s="54">
        <f t="shared" si="77"/>
        <v>12.12</v>
      </c>
      <c r="J168" s="54">
        <v>8.48</v>
      </c>
      <c r="K168" s="54">
        <f t="shared" si="78"/>
        <v>6.090539999999999</v>
      </c>
      <c r="L168" s="54">
        <f t="shared" si="79"/>
        <v>5.8208009999999994</v>
      </c>
      <c r="M168" s="132">
        <v>114</v>
      </c>
      <c r="N168" s="54">
        <f t="shared" si="88"/>
        <v>6.02946</v>
      </c>
      <c r="O168" s="132">
        <v>119.1</v>
      </c>
      <c r="P168" s="54">
        <f t="shared" si="89"/>
        <v>6.299199</v>
      </c>
      <c r="Q168" s="54">
        <f t="shared" si="82"/>
        <v>154.1818181818182</v>
      </c>
      <c r="R168" s="54">
        <f t="shared" si="83"/>
        <v>110.7370909090909</v>
      </c>
      <c r="S168" s="54">
        <f t="shared" si="84"/>
        <v>105.83274545454545</v>
      </c>
      <c r="T168" s="54">
        <f t="shared" si="85"/>
        <v>-2.659199000000001</v>
      </c>
      <c r="U168" s="54">
        <f t="shared" si="86"/>
        <v>-0.2697389999999995</v>
      </c>
      <c r="V168" s="54">
        <f t="shared" si="87"/>
        <v>5.099999999999994</v>
      </c>
    </row>
    <row r="169" spans="1:22" ht="12.75">
      <c r="A169" s="303"/>
      <c r="B169" s="13">
        <v>165</v>
      </c>
      <c r="C169" s="87" t="s">
        <v>386</v>
      </c>
      <c r="D169" s="245">
        <v>50</v>
      </c>
      <c r="E169" s="227" t="s">
        <v>25</v>
      </c>
      <c r="F169" s="133">
        <v>2608.65</v>
      </c>
      <c r="G169" s="133">
        <v>2608.65</v>
      </c>
      <c r="H169" s="133">
        <v>9.69</v>
      </c>
      <c r="I169" s="98">
        <v>9.69</v>
      </c>
      <c r="J169" s="98">
        <v>8</v>
      </c>
      <c r="K169" s="98">
        <v>5.61747</v>
      </c>
      <c r="L169" s="98">
        <v>4.8553251</v>
      </c>
      <c r="M169" s="133">
        <v>77</v>
      </c>
      <c r="N169" s="98">
        <v>4.0725299999999995</v>
      </c>
      <c r="O169" s="133">
        <v>91.41</v>
      </c>
      <c r="P169" s="98">
        <v>4.8346748999999996</v>
      </c>
      <c r="Q169" s="98">
        <v>160</v>
      </c>
      <c r="R169" s="98">
        <v>112.3494</v>
      </c>
      <c r="S169" s="98">
        <v>97.106502</v>
      </c>
      <c r="T169" s="98">
        <v>-3.1446749</v>
      </c>
      <c r="U169" s="54">
        <v>-0.7621449</v>
      </c>
      <c r="V169" s="54">
        <v>14.409999999999997</v>
      </c>
    </row>
    <row r="170" spans="1:22" ht="12.75">
      <c r="A170" s="303"/>
      <c r="B170" s="13">
        <v>166</v>
      </c>
      <c r="C170" s="88" t="s">
        <v>387</v>
      </c>
      <c r="D170" s="244">
        <v>21</v>
      </c>
      <c r="E170" s="227" t="s">
        <v>25</v>
      </c>
      <c r="F170" s="132">
        <v>1648.62</v>
      </c>
      <c r="G170" s="132">
        <v>1648.62</v>
      </c>
      <c r="H170" s="132">
        <v>5.03</v>
      </c>
      <c r="I170" s="54">
        <v>5.03</v>
      </c>
      <c r="J170" s="54">
        <v>3.2</v>
      </c>
      <c r="K170" s="54">
        <v>2.43839</v>
      </c>
      <c r="L170" s="54">
        <v>2.1496106000000004</v>
      </c>
      <c r="M170" s="132">
        <v>49</v>
      </c>
      <c r="N170" s="98">
        <v>2.59161</v>
      </c>
      <c r="O170" s="132">
        <v>54.46</v>
      </c>
      <c r="P170" s="98">
        <v>2.8803894</v>
      </c>
      <c r="Q170" s="54">
        <v>152.38095238095238</v>
      </c>
      <c r="R170" s="54">
        <v>116.11380952380952</v>
      </c>
      <c r="S170" s="54">
        <v>102.36240952380955</v>
      </c>
      <c r="T170" s="54">
        <v>-1.0503893999999998</v>
      </c>
      <c r="U170" s="54">
        <v>-0.2887793999999997</v>
      </c>
      <c r="V170" s="54">
        <v>5.460000000000001</v>
      </c>
    </row>
    <row r="171" spans="1:22" ht="12.75">
      <c r="A171" s="303"/>
      <c r="B171" s="13">
        <v>167</v>
      </c>
      <c r="C171" s="88" t="s">
        <v>388</v>
      </c>
      <c r="D171" s="244">
        <v>40</v>
      </c>
      <c r="E171" s="227" t="s">
        <v>25</v>
      </c>
      <c r="F171" s="132">
        <v>2231.59</v>
      </c>
      <c r="G171" s="132">
        <v>2231.59</v>
      </c>
      <c r="H171" s="132">
        <v>9.43</v>
      </c>
      <c r="I171" s="54">
        <v>9.43</v>
      </c>
      <c r="J171" s="54">
        <v>6.4</v>
      </c>
      <c r="K171" s="54">
        <v>5.25169</v>
      </c>
      <c r="L171" s="54">
        <v>4.516519</v>
      </c>
      <c r="M171" s="132">
        <v>79</v>
      </c>
      <c r="N171" s="98">
        <v>4.17831</v>
      </c>
      <c r="O171" s="132">
        <v>92.9</v>
      </c>
      <c r="P171" s="98">
        <v>4.913481</v>
      </c>
      <c r="Q171" s="54">
        <v>160</v>
      </c>
      <c r="R171" s="54">
        <v>131.29225</v>
      </c>
      <c r="S171" s="54">
        <v>112.91297499999999</v>
      </c>
      <c r="T171" s="54">
        <v>-1.8834810000000006</v>
      </c>
      <c r="U171" s="54">
        <v>-0.7351710000000002</v>
      </c>
      <c r="V171" s="54">
        <v>13.900000000000006</v>
      </c>
    </row>
    <row r="172" spans="1:22" ht="12.75">
      <c r="A172" s="303"/>
      <c r="B172" s="13">
        <v>168</v>
      </c>
      <c r="C172" s="88" t="s">
        <v>389</v>
      </c>
      <c r="D172" s="244">
        <v>40</v>
      </c>
      <c r="E172" s="228" t="s">
        <v>25</v>
      </c>
      <c r="F172" s="132">
        <v>1779.99</v>
      </c>
      <c r="G172" s="132">
        <v>1779.99</v>
      </c>
      <c r="H172" s="132">
        <v>6.92</v>
      </c>
      <c r="I172" s="54">
        <v>6.92</v>
      </c>
      <c r="J172" s="54">
        <v>6.3</v>
      </c>
      <c r="K172" s="54">
        <v>4.01105</v>
      </c>
      <c r="L172" s="54">
        <v>4.286606900000001</v>
      </c>
      <c r="M172" s="132">
        <v>55</v>
      </c>
      <c r="N172" s="54">
        <v>2.90895</v>
      </c>
      <c r="O172" s="132">
        <v>49.79</v>
      </c>
      <c r="P172" s="54">
        <v>2.6333930999999997</v>
      </c>
      <c r="Q172" s="54">
        <v>157.5</v>
      </c>
      <c r="R172" s="54">
        <v>100.27625</v>
      </c>
      <c r="S172" s="54">
        <v>107.16517250000001</v>
      </c>
      <c r="T172" s="54">
        <v>-2.013393099999999</v>
      </c>
      <c r="U172" s="54">
        <v>0.2755569000000002</v>
      </c>
      <c r="V172" s="54">
        <v>-5.210000000000001</v>
      </c>
    </row>
    <row r="173" spans="1:22" ht="12.75">
      <c r="A173" s="303"/>
      <c r="B173" s="13">
        <v>169</v>
      </c>
      <c r="C173" s="86" t="s">
        <v>390</v>
      </c>
      <c r="D173" s="244">
        <v>49</v>
      </c>
      <c r="E173" s="228" t="s">
        <v>25</v>
      </c>
      <c r="F173" s="132">
        <v>2572.09</v>
      </c>
      <c r="G173" s="132">
        <v>2572.09</v>
      </c>
      <c r="H173" s="132">
        <v>9.93</v>
      </c>
      <c r="I173" s="54">
        <v>9.93</v>
      </c>
      <c r="J173" s="54">
        <v>7.84</v>
      </c>
      <c r="K173" s="54">
        <v>5.80458</v>
      </c>
      <c r="L173" s="54">
        <v>5.6046558</v>
      </c>
      <c r="M173" s="132">
        <v>78</v>
      </c>
      <c r="N173" s="54">
        <v>4.12542</v>
      </c>
      <c r="O173" s="132">
        <v>81.78</v>
      </c>
      <c r="P173" s="54">
        <v>4.3253442</v>
      </c>
      <c r="Q173" s="54">
        <v>160</v>
      </c>
      <c r="R173" s="54">
        <v>118.4608163265306</v>
      </c>
      <c r="S173" s="54">
        <v>114.38073061224489</v>
      </c>
      <c r="T173" s="54">
        <v>-2.2353442</v>
      </c>
      <c r="U173" s="54">
        <v>-0.19992419999999989</v>
      </c>
      <c r="V173" s="54">
        <v>3.780000000000001</v>
      </c>
    </row>
    <row r="174" spans="1:22" ht="12.75">
      <c r="A174" s="303"/>
      <c r="B174" s="13">
        <v>170</v>
      </c>
      <c r="C174" s="88" t="s">
        <v>391</v>
      </c>
      <c r="D174" s="244">
        <v>108</v>
      </c>
      <c r="E174" s="228" t="s">
        <v>25</v>
      </c>
      <c r="F174" s="132">
        <v>2582.45</v>
      </c>
      <c r="G174" s="132">
        <v>2582.45</v>
      </c>
      <c r="H174" s="132">
        <v>18.23</v>
      </c>
      <c r="I174" s="54">
        <v>18.23</v>
      </c>
      <c r="J174" s="54">
        <v>17.3</v>
      </c>
      <c r="K174" s="54">
        <v>13.4699</v>
      </c>
      <c r="L174" s="54">
        <v>13.147271</v>
      </c>
      <c r="M174" s="132">
        <v>90</v>
      </c>
      <c r="N174" s="54">
        <v>4.7600999999999996</v>
      </c>
      <c r="O174" s="132">
        <v>96.1</v>
      </c>
      <c r="P174" s="54">
        <v>5.082729</v>
      </c>
      <c r="Q174" s="54">
        <v>160.1851851851852</v>
      </c>
      <c r="R174" s="54">
        <v>124.72129629629632</v>
      </c>
      <c r="S174" s="54">
        <v>121.73399074074075</v>
      </c>
      <c r="T174" s="54">
        <v>-4.152729000000001</v>
      </c>
      <c r="U174" s="54">
        <v>-0.32262900000000005</v>
      </c>
      <c r="V174" s="54">
        <v>6.099999999999994</v>
      </c>
    </row>
    <row r="175" spans="1:22" ht="12.75">
      <c r="A175" s="303"/>
      <c r="B175" s="13">
        <v>171</v>
      </c>
      <c r="C175" s="88" t="s">
        <v>392</v>
      </c>
      <c r="D175" s="244">
        <v>61</v>
      </c>
      <c r="E175" s="228" t="s">
        <v>25</v>
      </c>
      <c r="F175" s="132">
        <v>2738.25</v>
      </c>
      <c r="G175" s="132">
        <v>2738.25</v>
      </c>
      <c r="H175" s="132">
        <v>12</v>
      </c>
      <c r="I175" s="54">
        <v>12</v>
      </c>
      <c r="J175" s="54">
        <v>9.6</v>
      </c>
      <c r="K175" s="54">
        <v>7.82169</v>
      </c>
      <c r="L175" s="54">
        <v>7.763511</v>
      </c>
      <c r="M175" s="132">
        <v>79</v>
      </c>
      <c r="N175" s="54">
        <v>4.17831</v>
      </c>
      <c r="O175" s="132">
        <v>80.1</v>
      </c>
      <c r="P175" s="54">
        <v>4.236489</v>
      </c>
      <c r="Q175" s="54">
        <v>157.37704918032787</v>
      </c>
      <c r="R175" s="54">
        <v>128.2244262295082</v>
      </c>
      <c r="S175" s="54">
        <v>127.27067213114755</v>
      </c>
      <c r="T175" s="54">
        <v>-1.8364889999999994</v>
      </c>
      <c r="U175" s="54">
        <v>-0.05817899999999998</v>
      </c>
      <c r="V175" s="54">
        <v>1.0999999999999943</v>
      </c>
    </row>
    <row r="176" spans="1:22" ht="12.75">
      <c r="A176" s="303"/>
      <c r="B176" s="13">
        <v>172</v>
      </c>
      <c r="C176" s="88" t="s">
        <v>393</v>
      </c>
      <c r="D176" s="244">
        <v>45</v>
      </c>
      <c r="E176" s="228" t="s">
        <v>25</v>
      </c>
      <c r="F176" s="132">
        <v>1837.72</v>
      </c>
      <c r="G176" s="132">
        <v>1837.72</v>
      </c>
      <c r="H176" s="132">
        <v>9.22</v>
      </c>
      <c r="I176" s="54">
        <v>9.22</v>
      </c>
      <c r="J176" s="54">
        <v>7.2</v>
      </c>
      <c r="K176" s="54">
        <v>6.734170000000001</v>
      </c>
      <c r="L176" s="54">
        <v>6.427936900000001</v>
      </c>
      <c r="M176" s="132">
        <v>47</v>
      </c>
      <c r="N176" s="54">
        <v>2.48583</v>
      </c>
      <c r="O176" s="132">
        <v>52.79</v>
      </c>
      <c r="P176" s="54">
        <v>2.7920631</v>
      </c>
      <c r="Q176" s="54">
        <v>160</v>
      </c>
      <c r="R176" s="54">
        <v>149.64822222222224</v>
      </c>
      <c r="S176" s="54">
        <v>142.84304222222224</v>
      </c>
      <c r="T176" s="54">
        <v>-0.7720630999999996</v>
      </c>
      <c r="U176" s="54">
        <v>-0.30623310000000004</v>
      </c>
      <c r="V176" s="54">
        <v>5.789999999999999</v>
      </c>
    </row>
    <row r="177" spans="1:22" ht="12.75">
      <c r="A177" s="303"/>
      <c r="B177" s="13">
        <v>173</v>
      </c>
      <c r="C177" s="88" t="s">
        <v>394</v>
      </c>
      <c r="D177" s="244">
        <v>48</v>
      </c>
      <c r="E177" s="228" t="s">
        <v>25</v>
      </c>
      <c r="F177" s="132">
        <v>1926.39</v>
      </c>
      <c r="G177" s="132">
        <v>1926.39</v>
      </c>
      <c r="H177" s="132">
        <v>9.72</v>
      </c>
      <c r="I177" s="54">
        <v>9.72</v>
      </c>
      <c r="J177" s="54">
        <v>7.6</v>
      </c>
      <c r="K177" s="54">
        <v>6.282150000000001</v>
      </c>
      <c r="L177" s="54">
        <v>7.332016500000001</v>
      </c>
      <c r="M177" s="132">
        <v>65</v>
      </c>
      <c r="N177" s="54">
        <v>3.43785</v>
      </c>
      <c r="O177" s="132">
        <v>45.15</v>
      </c>
      <c r="P177" s="54">
        <v>2.3879835</v>
      </c>
      <c r="Q177" s="54">
        <v>158.33333333333334</v>
      </c>
      <c r="R177" s="54">
        <v>130.878125</v>
      </c>
      <c r="S177" s="54">
        <v>152.75034375</v>
      </c>
      <c r="T177" s="54">
        <v>-0.2679834999999988</v>
      </c>
      <c r="U177" s="54">
        <v>1.0498665000000003</v>
      </c>
      <c r="V177" s="54">
        <v>-19.85</v>
      </c>
    </row>
    <row r="178" spans="1:22" ht="12.75">
      <c r="A178" s="303"/>
      <c r="B178" s="13">
        <v>174</v>
      </c>
      <c r="C178" s="86" t="s">
        <v>396</v>
      </c>
      <c r="D178" s="244">
        <v>17</v>
      </c>
      <c r="E178" s="228" t="s">
        <v>25</v>
      </c>
      <c r="F178" s="132">
        <v>880.73</v>
      </c>
      <c r="G178" s="132">
        <v>880.73</v>
      </c>
      <c r="H178" s="132">
        <v>3.75</v>
      </c>
      <c r="I178" s="54">
        <f>H178</f>
        <v>3.75</v>
      </c>
      <c r="J178" s="102">
        <v>2.7</v>
      </c>
      <c r="K178" s="54">
        <f aca="true" t="shared" si="90" ref="K178:K183">I178-N178</f>
        <v>2.37486</v>
      </c>
      <c r="L178" s="54">
        <f aca="true" t="shared" si="91" ref="L178:L183">I178-P178</f>
        <v>2.0807916000000004</v>
      </c>
      <c r="M178" s="132">
        <v>26</v>
      </c>
      <c r="N178" s="54">
        <f>M178*0.05289</f>
        <v>1.37514</v>
      </c>
      <c r="O178" s="132">
        <v>31.56</v>
      </c>
      <c r="P178" s="54">
        <f>O178*0.05289</f>
        <v>1.6692083999999998</v>
      </c>
      <c r="Q178" s="54">
        <f>J178*1000/D178</f>
        <v>158.8235294117647</v>
      </c>
      <c r="R178" s="54">
        <f>K178*1000/D178</f>
        <v>139.69764705882355</v>
      </c>
      <c r="S178" s="54">
        <f>L178*1000/D178</f>
        <v>122.39950588235297</v>
      </c>
      <c r="T178" s="54">
        <f aca="true" t="shared" si="92" ref="T178:T183">L178-J178</f>
        <v>-0.6192083999999998</v>
      </c>
      <c r="U178" s="54">
        <f aca="true" t="shared" si="93" ref="U178:U183">N178-P178</f>
        <v>-0.2940683999999998</v>
      </c>
      <c r="V178" s="54">
        <f aca="true" t="shared" si="94" ref="V178:V183">O178-M178</f>
        <v>5.559999999999999</v>
      </c>
    </row>
    <row r="179" spans="1:22" ht="12.75">
      <c r="A179" s="303"/>
      <c r="B179" s="13">
        <v>175</v>
      </c>
      <c r="C179" s="59" t="s">
        <v>404</v>
      </c>
      <c r="D179" s="100">
        <v>55</v>
      </c>
      <c r="E179" s="100">
        <v>1966</v>
      </c>
      <c r="F179" s="50">
        <v>2564.02</v>
      </c>
      <c r="G179" s="50">
        <v>2564.02</v>
      </c>
      <c r="H179" s="50">
        <v>3.6</v>
      </c>
      <c r="I179" s="50">
        <v>3.6</v>
      </c>
      <c r="J179" s="50">
        <v>3.49</v>
      </c>
      <c r="K179" s="50">
        <f t="shared" si="90"/>
        <v>1.0940000000000003</v>
      </c>
      <c r="L179" s="50">
        <f t="shared" si="91"/>
        <v>0.677</v>
      </c>
      <c r="M179" s="50">
        <v>45</v>
      </c>
      <c r="N179" s="50">
        <v>2.506</v>
      </c>
      <c r="O179" s="50">
        <v>52.48</v>
      </c>
      <c r="P179" s="50">
        <v>2.923</v>
      </c>
      <c r="Q179" s="50">
        <f aca="true" t="shared" si="95" ref="Q179:Q184">J179/D179*1000</f>
        <v>63.45454545454546</v>
      </c>
      <c r="R179" s="50">
        <f aca="true" t="shared" si="96" ref="R179:R184">K179/D179*1000</f>
        <v>19.890909090909098</v>
      </c>
      <c r="S179" s="50">
        <f aca="true" t="shared" si="97" ref="S179:S184">L179/D179*1000</f>
        <v>12.30909090909091</v>
      </c>
      <c r="T179" s="50">
        <f t="shared" si="92"/>
        <v>-2.813</v>
      </c>
      <c r="U179" s="50">
        <f t="shared" si="93"/>
        <v>-0.41700000000000026</v>
      </c>
      <c r="V179" s="50">
        <f t="shared" si="94"/>
        <v>7.479999999999997</v>
      </c>
    </row>
    <row r="180" spans="1:22" ht="12.75">
      <c r="A180" s="303"/>
      <c r="B180" s="13">
        <v>176</v>
      </c>
      <c r="C180" s="59" t="s">
        <v>405</v>
      </c>
      <c r="D180" s="100">
        <v>12</v>
      </c>
      <c r="E180" s="100">
        <v>1962</v>
      </c>
      <c r="F180" s="50">
        <v>533.7</v>
      </c>
      <c r="G180" s="50">
        <v>533.7</v>
      </c>
      <c r="H180" s="50">
        <v>0.8</v>
      </c>
      <c r="I180" s="50">
        <v>0.8</v>
      </c>
      <c r="J180" s="50">
        <v>0.761</v>
      </c>
      <c r="K180" s="50">
        <f t="shared" si="90"/>
        <v>0.5770000000000001</v>
      </c>
      <c r="L180" s="50">
        <f t="shared" si="91"/>
        <v>0.664</v>
      </c>
      <c r="M180" s="50">
        <v>4</v>
      </c>
      <c r="N180" s="50">
        <v>0.223</v>
      </c>
      <c r="O180" s="50">
        <v>2.44</v>
      </c>
      <c r="P180" s="50">
        <v>0.136</v>
      </c>
      <c r="Q180" s="50">
        <f t="shared" si="95"/>
        <v>63.416666666666664</v>
      </c>
      <c r="R180" s="50">
        <f t="shared" si="96"/>
        <v>48.083333333333336</v>
      </c>
      <c r="S180" s="50">
        <f t="shared" si="97"/>
        <v>55.333333333333336</v>
      </c>
      <c r="T180" s="50">
        <f t="shared" si="92"/>
        <v>-0.09699999999999998</v>
      </c>
      <c r="U180" s="50">
        <f t="shared" si="93"/>
        <v>0.087</v>
      </c>
      <c r="V180" s="50">
        <f t="shared" si="94"/>
        <v>-1.56</v>
      </c>
    </row>
    <row r="181" spans="1:22" ht="12.75">
      <c r="A181" s="303"/>
      <c r="B181" s="13">
        <v>177</v>
      </c>
      <c r="C181" s="59" t="s">
        <v>406</v>
      </c>
      <c r="D181" s="100">
        <v>24</v>
      </c>
      <c r="E181" s="100">
        <v>1991</v>
      </c>
      <c r="F181" s="50">
        <v>1163.97</v>
      </c>
      <c r="G181" s="50">
        <v>1163.97</v>
      </c>
      <c r="H181" s="50">
        <v>1.92</v>
      </c>
      <c r="I181" s="50">
        <v>1.92</v>
      </c>
      <c r="J181" s="50">
        <v>1.522</v>
      </c>
      <c r="K181" s="50">
        <f t="shared" si="90"/>
        <v>0.645</v>
      </c>
      <c r="L181" s="50">
        <f t="shared" si="91"/>
        <v>0.6909999999999998</v>
      </c>
      <c r="M181" s="50">
        <v>25</v>
      </c>
      <c r="N181" s="50">
        <v>1.275</v>
      </c>
      <c r="O181" s="50">
        <v>24.105</v>
      </c>
      <c r="P181" s="50">
        <v>1.229</v>
      </c>
      <c r="Q181" s="50">
        <f t="shared" si="95"/>
        <v>63.416666666666664</v>
      </c>
      <c r="R181" s="50">
        <f t="shared" si="96"/>
        <v>26.875</v>
      </c>
      <c r="S181" s="50">
        <f t="shared" si="97"/>
        <v>28.79166666666666</v>
      </c>
      <c r="T181" s="50">
        <f t="shared" si="92"/>
        <v>-0.8310000000000002</v>
      </c>
      <c r="U181" s="50">
        <f t="shared" si="93"/>
        <v>0.04599999999999982</v>
      </c>
      <c r="V181" s="50">
        <f t="shared" si="94"/>
        <v>-0.8949999999999996</v>
      </c>
    </row>
    <row r="182" spans="1:22" ht="12.75">
      <c r="A182" s="303"/>
      <c r="B182" s="13">
        <v>178</v>
      </c>
      <c r="C182" s="59" t="s">
        <v>407</v>
      </c>
      <c r="D182" s="100">
        <v>50</v>
      </c>
      <c r="E182" s="100">
        <v>1978</v>
      </c>
      <c r="F182" s="50">
        <v>2593.16</v>
      </c>
      <c r="G182" s="50">
        <v>2593.16</v>
      </c>
      <c r="H182" s="50">
        <v>3.4</v>
      </c>
      <c r="I182" s="50">
        <v>3.4</v>
      </c>
      <c r="J182" s="50">
        <v>3.172</v>
      </c>
      <c r="K182" s="50">
        <f t="shared" si="90"/>
        <v>1.7169999999999999</v>
      </c>
      <c r="L182" s="50">
        <f t="shared" si="91"/>
        <v>1.374</v>
      </c>
      <c r="M182" s="50">
        <v>33</v>
      </c>
      <c r="N182" s="50">
        <v>1.683</v>
      </c>
      <c r="O182" s="50">
        <v>39.723</v>
      </c>
      <c r="P182" s="50">
        <v>2.026</v>
      </c>
      <c r="Q182" s="50">
        <f t="shared" si="95"/>
        <v>63.44</v>
      </c>
      <c r="R182" s="50">
        <f t="shared" si="96"/>
        <v>34.339999999999996</v>
      </c>
      <c r="S182" s="50">
        <f t="shared" si="97"/>
        <v>27.48</v>
      </c>
      <c r="T182" s="50">
        <f t="shared" si="92"/>
        <v>-1.798</v>
      </c>
      <c r="U182" s="50">
        <f t="shared" si="93"/>
        <v>-0.34299999999999975</v>
      </c>
      <c r="V182" s="50">
        <f t="shared" si="94"/>
        <v>6.722999999999999</v>
      </c>
    </row>
    <row r="183" spans="1:22" ht="12.75">
      <c r="A183" s="303"/>
      <c r="B183" s="13">
        <v>179</v>
      </c>
      <c r="C183" s="59" t="s">
        <v>408</v>
      </c>
      <c r="D183" s="100">
        <v>12</v>
      </c>
      <c r="E183" s="100">
        <v>1963</v>
      </c>
      <c r="F183" s="50">
        <v>532.45</v>
      </c>
      <c r="G183" s="50">
        <v>532.45</v>
      </c>
      <c r="H183" s="50">
        <v>0.67</v>
      </c>
      <c r="I183" s="50">
        <v>0.67</v>
      </c>
      <c r="J183" s="50">
        <v>0.761</v>
      </c>
      <c r="K183" s="50">
        <f t="shared" si="90"/>
        <v>0.28</v>
      </c>
      <c r="L183" s="50">
        <f t="shared" si="91"/>
        <v>0.21800000000000003</v>
      </c>
      <c r="M183" s="50">
        <v>7</v>
      </c>
      <c r="N183" s="50">
        <v>0.39</v>
      </c>
      <c r="O183" s="50">
        <v>8.11</v>
      </c>
      <c r="P183" s="50">
        <v>0.452</v>
      </c>
      <c r="Q183" s="50">
        <f t="shared" si="95"/>
        <v>63.416666666666664</v>
      </c>
      <c r="R183" s="50">
        <f t="shared" si="96"/>
        <v>23.333333333333336</v>
      </c>
      <c r="S183" s="50">
        <f t="shared" si="97"/>
        <v>18.166666666666668</v>
      </c>
      <c r="T183" s="50">
        <f t="shared" si="92"/>
        <v>-0.5429999999999999</v>
      </c>
      <c r="U183" s="50">
        <f t="shared" si="93"/>
        <v>-0.062</v>
      </c>
      <c r="V183" s="50">
        <f t="shared" si="94"/>
        <v>1.1099999999999994</v>
      </c>
    </row>
    <row r="184" spans="1:22" ht="12.75">
      <c r="A184" s="303"/>
      <c r="B184" s="13">
        <v>180</v>
      </c>
      <c r="C184" s="59" t="s">
        <v>410</v>
      </c>
      <c r="D184" s="100">
        <v>60</v>
      </c>
      <c r="E184" s="100">
        <v>1980</v>
      </c>
      <c r="F184" s="54">
        <v>3087.75</v>
      </c>
      <c r="G184" s="54">
        <v>3087.75</v>
      </c>
      <c r="H184" s="54">
        <v>10.4</v>
      </c>
      <c r="I184" s="54">
        <v>10.4</v>
      </c>
      <c r="J184" s="54">
        <v>3.806</v>
      </c>
      <c r="K184" s="54">
        <f aca="true" t="shared" si="98" ref="K184:K192">I184-N184</f>
        <v>2.6020000000000003</v>
      </c>
      <c r="L184" s="54">
        <f aca="true" t="shared" si="99" ref="L184:L192">I184-P184</f>
        <v>3.048</v>
      </c>
      <c r="M184" s="54">
        <v>140</v>
      </c>
      <c r="N184" s="54">
        <v>7.798</v>
      </c>
      <c r="O184" s="54">
        <v>132</v>
      </c>
      <c r="P184" s="54">
        <v>7.352</v>
      </c>
      <c r="Q184" s="54">
        <f t="shared" si="95"/>
        <v>63.43333333333333</v>
      </c>
      <c r="R184" s="54">
        <f t="shared" si="96"/>
        <v>43.366666666666674</v>
      </c>
      <c r="S184" s="54">
        <f t="shared" si="97"/>
        <v>50.8</v>
      </c>
      <c r="T184" s="54">
        <f aca="true" t="shared" si="100" ref="T184:T192">L184-J184</f>
        <v>-0.758</v>
      </c>
      <c r="U184" s="54">
        <f aca="true" t="shared" si="101" ref="U184:U192">N184-P184</f>
        <v>0.44599999999999973</v>
      </c>
      <c r="V184" s="54">
        <f aca="true" t="shared" si="102" ref="V184:V192">O184-M184</f>
        <v>-8</v>
      </c>
    </row>
    <row r="185" spans="1:22" ht="12.75">
      <c r="A185" s="303"/>
      <c r="B185" s="13">
        <v>181</v>
      </c>
      <c r="C185" s="19" t="s">
        <v>423</v>
      </c>
      <c r="D185" s="100">
        <v>20</v>
      </c>
      <c r="E185" s="100" t="s">
        <v>25</v>
      </c>
      <c r="F185" s="54">
        <v>1054.08</v>
      </c>
      <c r="G185" s="54">
        <v>1054.08</v>
      </c>
      <c r="H185" s="54">
        <v>4.105</v>
      </c>
      <c r="I185" s="54">
        <f aca="true" t="shared" si="103" ref="I185:I192">H185</f>
        <v>4.105</v>
      </c>
      <c r="J185" s="54">
        <v>3.2</v>
      </c>
      <c r="K185" s="54">
        <f t="shared" si="98"/>
        <v>2.6315800000000005</v>
      </c>
      <c r="L185" s="54">
        <f t="shared" si="99"/>
        <v>2.6158000000000006</v>
      </c>
      <c r="M185" s="54">
        <v>26</v>
      </c>
      <c r="N185" s="54">
        <f aca="true" t="shared" si="104" ref="N185:N192">M185*0.05667</f>
        <v>1.47342</v>
      </c>
      <c r="O185" s="54">
        <v>29.2</v>
      </c>
      <c r="P185" s="54">
        <f aca="true" t="shared" si="105" ref="P185:P192">O185*0.051</f>
        <v>1.4891999999999999</v>
      </c>
      <c r="Q185" s="54">
        <f aca="true" t="shared" si="106" ref="Q185:Q192">J185*1000/D185</f>
        <v>160</v>
      </c>
      <c r="R185" s="54">
        <f aca="true" t="shared" si="107" ref="R185:R192">K185*1000/D185</f>
        <v>131.579</v>
      </c>
      <c r="S185" s="54">
        <f aca="true" t="shared" si="108" ref="S185:S192">L185*1000/D185</f>
        <v>130.79000000000002</v>
      </c>
      <c r="T185" s="54">
        <f t="shared" si="100"/>
        <v>-0.5841999999999996</v>
      </c>
      <c r="U185" s="54">
        <f t="shared" si="101"/>
        <v>-0.015779999999999905</v>
      </c>
      <c r="V185" s="54">
        <f t="shared" si="102"/>
        <v>3.1999999999999993</v>
      </c>
    </row>
    <row r="186" spans="1:22" ht="12.75">
      <c r="A186" s="303"/>
      <c r="B186" s="13">
        <v>182</v>
      </c>
      <c r="C186" s="19" t="s">
        <v>424</v>
      </c>
      <c r="D186" s="100">
        <v>12</v>
      </c>
      <c r="E186" s="100" t="s">
        <v>25</v>
      </c>
      <c r="F186" s="54">
        <v>533.08</v>
      </c>
      <c r="G186" s="54">
        <v>533.08</v>
      </c>
      <c r="H186" s="54">
        <v>0.742</v>
      </c>
      <c r="I186" s="54">
        <f t="shared" si="103"/>
        <v>0.742</v>
      </c>
      <c r="J186" s="54">
        <v>0.725</v>
      </c>
      <c r="K186" s="54">
        <f t="shared" si="98"/>
        <v>0.23197</v>
      </c>
      <c r="L186" s="54">
        <f t="shared" si="99"/>
        <v>0.436</v>
      </c>
      <c r="M186" s="54">
        <v>9</v>
      </c>
      <c r="N186" s="54">
        <f t="shared" si="104"/>
        <v>0.51003</v>
      </c>
      <c r="O186" s="54">
        <v>6</v>
      </c>
      <c r="P186" s="54">
        <f t="shared" si="105"/>
        <v>0.306</v>
      </c>
      <c r="Q186" s="54">
        <f t="shared" si="106"/>
        <v>60.416666666666664</v>
      </c>
      <c r="R186" s="54">
        <f t="shared" si="107"/>
        <v>19.330833333333334</v>
      </c>
      <c r="S186" s="54">
        <f t="shared" si="108"/>
        <v>36.333333333333336</v>
      </c>
      <c r="T186" s="54">
        <f t="shared" si="100"/>
        <v>-0.289</v>
      </c>
      <c r="U186" s="54">
        <f t="shared" si="101"/>
        <v>0.20403</v>
      </c>
      <c r="V186" s="54">
        <f t="shared" si="102"/>
        <v>-3</v>
      </c>
    </row>
    <row r="187" spans="1:22" ht="12.75">
      <c r="A187" s="303"/>
      <c r="B187" s="13">
        <v>183</v>
      </c>
      <c r="C187" s="19" t="s">
        <v>425</v>
      </c>
      <c r="D187" s="100">
        <v>23</v>
      </c>
      <c r="E187" s="100">
        <v>2009</v>
      </c>
      <c r="F187" s="54">
        <v>1098.31</v>
      </c>
      <c r="G187" s="54">
        <v>1098.31</v>
      </c>
      <c r="H187" s="54">
        <v>2.5</v>
      </c>
      <c r="I187" s="54">
        <f t="shared" si="103"/>
        <v>2.5</v>
      </c>
      <c r="J187" s="54">
        <v>1.84</v>
      </c>
      <c r="K187" s="54">
        <f t="shared" si="98"/>
        <v>0.7999</v>
      </c>
      <c r="L187" s="54">
        <f t="shared" si="99"/>
        <v>1.1740000000000002</v>
      </c>
      <c r="M187" s="54">
        <v>30</v>
      </c>
      <c r="N187" s="54">
        <f t="shared" si="104"/>
        <v>1.7001</v>
      </c>
      <c r="O187" s="54">
        <v>26</v>
      </c>
      <c r="P187" s="54">
        <f t="shared" si="105"/>
        <v>1.3259999999999998</v>
      </c>
      <c r="Q187" s="54">
        <f t="shared" si="106"/>
        <v>80</v>
      </c>
      <c r="R187" s="54">
        <f t="shared" si="107"/>
        <v>34.77826086956522</v>
      </c>
      <c r="S187" s="54">
        <f t="shared" si="108"/>
        <v>51.04347826086958</v>
      </c>
      <c r="T187" s="54">
        <f t="shared" si="100"/>
        <v>-0.6659999999999999</v>
      </c>
      <c r="U187" s="54">
        <f t="shared" si="101"/>
        <v>0.3741000000000001</v>
      </c>
      <c r="V187" s="54">
        <f t="shared" si="102"/>
        <v>-4</v>
      </c>
    </row>
    <row r="188" spans="1:22" ht="12.75">
      <c r="A188" s="303"/>
      <c r="B188" s="13">
        <v>184</v>
      </c>
      <c r="C188" s="19" t="s">
        <v>426</v>
      </c>
      <c r="D188" s="100">
        <v>18</v>
      </c>
      <c r="E188" s="100" t="s">
        <v>25</v>
      </c>
      <c r="F188" s="54">
        <v>955.53</v>
      </c>
      <c r="G188" s="54">
        <v>955.53</v>
      </c>
      <c r="H188" s="54">
        <v>4</v>
      </c>
      <c r="I188" s="54">
        <f t="shared" si="103"/>
        <v>4</v>
      </c>
      <c r="J188" s="54">
        <v>2.88</v>
      </c>
      <c r="K188" s="54">
        <f t="shared" si="98"/>
        <v>2.58325</v>
      </c>
      <c r="L188" s="54">
        <f t="shared" si="99"/>
        <v>2.725</v>
      </c>
      <c r="M188" s="54">
        <v>25</v>
      </c>
      <c r="N188" s="54">
        <f t="shared" si="104"/>
        <v>1.41675</v>
      </c>
      <c r="O188" s="54">
        <v>25</v>
      </c>
      <c r="P188" s="54">
        <f t="shared" si="105"/>
        <v>1.275</v>
      </c>
      <c r="Q188" s="54">
        <f t="shared" si="106"/>
        <v>160</v>
      </c>
      <c r="R188" s="54">
        <f t="shared" si="107"/>
        <v>143.51388888888889</v>
      </c>
      <c r="S188" s="54">
        <f t="shared" si="108"/>
        <v>151.38888888888889</v>
      </c>
      <c r="T188" s="54">
        <f t="shared" si="100"/>
        <v>-0.1549999999999998</v>
      </c>
      <c r="U188" s="54">
        <f t="shared" si="101"/>
        <v>0.14175000000000004</v>
      </c>
      <c r="V188" s="54">
        <f t="shared" si="102"/>
        <v>0</v>
      </c>
    </row>
    <row r="189" spans="1:22" ht="12.75">
      <c r="A189" s="303"/>
      <c r="B189" s="13">
        <v>185</v>
      </c>
      <c r="C189" s="19" t="s">
        <v>427</v>
      </c>
      <c r="D189" s="100">
        <v>12</v>
      </c>
      <c r="E189" s="100" t="s">
        <v>25</v>
      </c>
      <c r="F189" s="54">
        <v>532.1</v>
      </c>
      <c r="G189" s="54">
        <v>532.1</v>
      </c>
      <c r="H189" s="54">
        <v>1.03</v>
      </c>
      <c r="I189" s="54">
        <f t="shared" si="103"/>
        <v>1.03</v>
      </c>
      <c r="J189" s="54">
        <v>0.763</v>
      </c>
      <c r="K189" s="54">
        <f t="shared" si="98"/>
        <v>0.63331</v>
      </c>
      <c r="L189" s="54">
        <f t="shared" si="99"/>
        <v>0.6220000000000001</v>
      </c>
      <c r="M189" s="54">
        <v>7</v>
      </c>
      <c r="N189" s="54">
        <f t="shared" si="104"/>
        <v>0.39669</v>
      </c>
      <c r="O189" s="54">
        <v>8</v>
      </c>
      <c r="P189" s="54">
        <f t="shared" si="105"/>
        <v>0.408</v>
      </c>
      <c r="Q189" s="54">
        <f t="shared" si="106"/>
        <v>63.583333333333336</v>
      </c>
      <c r="R189" s="54">
        <f t="shared" si="107"/>
        <v>52.77583333333334</v>
      </c>
      <c r="S189" s="54">
        <f t="shared" si="108"/>
        <v>51.83333333333334</v>
      </c>
      <c r="T189" s="54">
        <f t="shared" si="100"/>
        <v>-0.1409999999999999</v>
      </c>
      <c r="U189" s="54">
        <f t="shared" si="101"/>
        <v>-0.011309999999999987</v>
      </c>
      <c r="V189" s="54">
        <f t="shared" si="102"/>
        <v>1</v>
      </c>
    </row>
    <row r="190" spans="1:22" ht="12.75">
      <c r="A190" s="303"/>
      <c r="B190" s="13">
        <v>186</v>
      </c>
      <c r="C190" s="19" t="s">
        <v>428</v>
      </c>
      <c r="D190" s="100">
        <v>24</v>
      </c>
      <c r="E190" s="100" t="s">
        <v>25</v>
      </c>
      <c r="F190" s="54">
        <v>1026.08</v>
      </c>
      <c r="G190" s="54">
        <v>1026.08</v>
      </c>
      <c r="H190" s="54">
        <v>2.417</v>
      </c>
      <c r="I190" s="54">
        <f t="shared" si="103"/>
        <v>2.417</v>
      </c>
      <c r="J190" s="54">
        <v>0.24</v>
      </c>
      <c r="K190" s="54">
        <f t="shared" si="98"/>
        <v>-0.2464900000000001</v>
      </c>
      <c r="L190" s="54">
        <f t="shared" si="99"/>
        <v>0.22399999999999975</v>
      </c>
      <c r="M190" s="54">
        <v>47</v>
      </c>
      <c r="N190" s="54">
        <f t="shared" si="104"/>
        <v>2.66349</v>
      </c>
      <c r="O190" s="54">
        <v>43</v>
      </c>
      <c r="P190" s="54">
        <f t="shared" si="105"/>
        <v>2.193</v>
      </c>
      <c r="Q190" s="54">
        <f t="shared" si="106"/>
        <v>10</v>
      </c>
      <c r="R190" s="54">
        <f t="shared" si="107"/>
        <v>-10.270416666666671</v>
      </c>
      <c r="S190" s="54">
        <f t="shared" si="108"/>
        <v>9.333333333333323</v>
      </c>
      <c r="T190" s="54">
        <f t="shared" si="100"/>
        <v>-0.016000000000000236</v>
      </c>
      <c r="U190" s="54">
        <f t="shared" si="101"/>
        <v>0.47048999999999985</v>
      </c>
      <c r="V190" s="54">
        <f t="shared" si="102"/>
        <v>-4</v>
      </c>
    </row>
    <row r="191" spans="1:22" ht="12.75">
      <c r="A191" s="303"/>
      <c r="B191" s="13">
        <v>187</v>
      </c>
      <c r="C191" s="19" t="s">
        <v>429</v>
      </c>
      <c r="D191" s="100">
        <v>20</v>
      </c>
      <c r="E191" s="100" t="s">
        <v>25</v>
      </c>
      <c r="F191" s="54">
        <v>1141.96</v>
      </c>
      <c r="G191" s="54">
        <v>1141.96</v>
      </c>
      <c r="H191" s="54">
        <v>4.246</v>
      </c>
      <c r="I191" s="54">
        <f t="shared" si="103"/>
        <v>4.246</v>
      </c>
      <c r="J191" s="54">
        <v>3.2</v>
      </c>
      <c r="K191" s="54">
        <f t="shared" si="98"/>
        <v>2.0358700000000005</v>
      </c>
      <c r="L191" s="54">
        <f t="shared" si="99"/>
        <v>2.7160000000000006</v>
      </c>
      <c r="M191" s="54">
        <v>39</v>
      </c>
      <c r="N191" s="54">
        <f t="shared" si="104"/>
        <v>2.21013</v>
      </c>
      <c r="O191" s="54">
        <v>30</v>
      </c>
      <c r="P191" s="54">
        <f t="shared" si="105"/>
        <v>1.5299999999999998</v>
      </c>
      <c r="Q191" s="54">
        <f t="shared" si="106"/>
        <v>160</v>
      </c>
      <c r="R191" s="54">
        <f t="shared" si="107"/>
        <v>101.79350000000002</v>
      </c>
      <c r="S191" s="54">
        <f t="shared" si="108"/>
        <v>135.8</v>
      </c>
      <c r="T191" s="54">
        <f t="shared" si="100"/>
        <v>-0.48399999999999954</v>
      </c>
      <c r="U191" s="54">
        <f t="shared" si="101"/>
        <v>0.6801300000000001</v>
      </c>
      <c r="V191" s="54">
        <f t="shared" si="102"/>
        <v>-9</v>
      </c>
    </row>
    <row r="192" spans="1:22" ht="12.75">
      <c r="A192" s="303"/>
      <c r="B192" s="13">
        <v>188</v>
      </c>
      <c r="C192" s="19" t="s">
        <v>430</v>
      </c>
      <c r="D192" s="100">
        <v>20</v>
      </c>
      <c r="E192" s="100" t="s">
        <v>25</v>
      </c>
      <c r="F192" s="54">
        <v>861.17</v>
      </c>
      <c r="G192" s="54">
        <v>861.17</v>
      </c>
      <c r="H192" s="54">
        <v>1.8</v>
      </c>
      <c r="I192" s="54">
        <f t="shared" si="103"/>
        <v>1.8</v>
      </c>
      <c r="J192" s="54">
        <v>1.22</v>
      </c>
      <c r="K192" s="54">
        <f t="shared" si="98"/>
        <v>0.9499500000000001</v>
      </c>
      <c r="L192" s="54">
        <f t="shared" si="99"/>
        <v>1.19922</v>
      </c>
      <c r="M192" s="54">
        <v>15</v>
      </c>
      <c r="N192" s="54">
        <f t="shared" si="104"/>
        <v>0.85005</v>
      </c>
      <c r="O192" s="54">
        <v>11.78</v>
      </c>
      <c r="P192" s="54">
        <f t="shared" si="105"/>
        <v>0.60078</v>
      </c>
      <c r="Q192" s="54">
        <f t="shared" si="106"/>
        <v>61</v>
      </c>
      <c r="R192" s="54">
        <f t="shared" si="107"/>
        <v>47.4975</v>
      </c>
      <c r="S192" s="54">
        <f t="shared" si="108"/>
        <v>59.961</v>
      </c>
      <c r="T192" s="54">
        <f t="shared" si="100"/>
        <v>-0.02078000000000002</v>
      </c>
      <c r="U192" s="54">
        <f t="shared" si="101"/>
        <v>0.24927</v>
      </c>
      <c r="V192" s="54">
        <f t="shared" si="102"/>
        <v>-3.2200000000000006</v>
      </c>
    </row>
    <row r="193" spans="1:22" ht="12.75">
      <c r="A193" s="303"/>
      <c r="B193" s="13">
        <v>189</v>
      </c>
      <c r="C193" s="10" t="s">
        <v>453</v>
      </c>
      <c r="D193" s="100">
        <v>55</v>
      </c>
      <c r="E193" s="100">
        <v>1983</v>
      </c>
      <c r="F193" s="50">
        <v>2959.47</v>
      </c>
      <c r="G193" s="50">
        <v>2959.47</v>
      </c>
      <c r="H193" s="50">
        <v>9.399</v>
      </c>
      <c r="I193" s="50">
        <f>H193</f>
        <v>9.399</v>
      </c>
      <c r="J193" s="50">
        <v>8.56</v>
      </c>
      <c r="K193" s="50">
        <f>I193-N193</f>
        <v>3.3809999999999993</v>
      </c>
      <c r="L193" s="50">
        <f>I193-P193</f>
        <v>3.3809999999999993</v>
      </c>
      <c r="M193" s="50">
        <v>118</v>
      </c>
      <c r="N193" s="50">
        <f>M193*0.051</f>
        <v>6.018</v>
      </c>
      <c r="O193" s="50">
        <v>118</v>
      </c>
      <c r="P193" s="50">
        <f>O193*0.051</f>
        <v>6.018</v>
      </c>
      <c r="Q193" s="50">
        <f>J193*1000/D193</f>
        <v>155.63636363636363</v>
      </c>
      <c r="R193" s="50">
        <f>K193*1000/D193</f>
        <v>61.47272727272726</v>
      </c>
      <c r="S193" s="50">
        <f>L193*1000/D193</f>
        <v>61.47272727272726</v>
      </c>
      <c r="T193" s="50">
        <f>L193-J193</f>
        <v>-5.179000000000001</v>
      </c>
      <c r="U193" s="50">
        <f>N193-P193</f>
        <v>0</v>
      </c>
      <c r="V193" s="50">
        <f>O193-M193</f>
        <v>0</v>
      </c>
    </row>
    <row r="194" spans="1:22" ht="12.75">
      <c r="A194" s="303"/>
      <c r="B194" s="13">
        <v>190</v>
      </c>
      <c r="C194" s="10" t="s">
        <v>454</v>
      </c>
      <c r="D194" s="100">
        <v>45</v>
      </c>
      <c r="E194" s="100">
        <v>1974</v>
      </c>
      <c r="F194" s="50">
        <v>2276.56</v>
      </c>
      <c r="G194" s="50">
        <f>F194</f>
        <v>2276.56</v>
      </c>
      <c r="H194" s="50">
        <v>8.267</v>
      </c>
      <c r="I194" s="50">
        <f aca="true" t="shared" si="109" ref="I194:I228">H194</f>
        <v>8.267</v>
      </c>
      <c r="J194" s="50">
        <v>7.2</v>
      </c>
      <c r="K194" s="50">
        <f aca="true" t="shared" si="110" ref="K194:K224">I194-N194</f>
        <v>3.524</v>
      </c>
      <c r="L194" s="50">
        <f aca="true" t="shared" si="111" ref="L194:L224">I194-P194</f>
        <v>3.6769999999999996</v>
      </c>
      <c r="M194" s="50">
        <v>93</v>
      </c>
      <c r="N194" s="50">
        <f aca="true" t="shared" si="112" ref="N194:N228">M194*0.051</f>
        <v>4.742999999999999</v>
      </c>
      <c r="O194" s="50">
        <v>90</v>
      </c>
      <c r="P194" s="50">
        <f aca="true" t="shared" si="113" ref="P194:P228">O194*0.051</f>
        <v>4.59</v>
      </c>
      <c r="Q194" s="50">
        <f aca="true" t="shared" si="114" ref="Q194:Q224">J194*1000/D194</f>
        <v>160</v>
      </c>
      <c r="R194" s="50">
        <f aca="true" t="shared" si="115" ref="R194:R224">K194*1000/D194</f>
        <v>78.31111111111112</v>
      </c>
      <c r="S194" s="50">
        <f aca="true" t="shared" si="116" ref="S194:S224">L194*1000/D194</f>
        <v>81.7111111111111</v>
      </c>
      <c r="T194" s="50">
        <f aca="true" t="shared" si="117" ref="T194:T220">L194-J194</f>
        <v>-3.5230000000000006</v>
      </c>
      <c r="U194" s="50">
        <f aca="true" t="shared" si="118" ref="U194:U224">N194-P194</f>
        <v>0.15299999999999958</v>
      </c>
      <c r="V194" s="50">
        <f aca="true" t="shared" si="119" ref="V194:V224">O194-M194</f>
        <v>-3</v>
      </c>
    </row>
    <row r="195" spans="1:22" ht="12.75">
      <c r="A195" s="303"/>
      <c r="B195" s="13">
        <v>191</v>
      </c>
      <c r="C195" s="10" t="s">
        <v>455</v>
      </c>
      <c r="D195" s="100">
        <v>32</v>
      </c>
      <c r="E195" s="100">
        <v>1962</v>
      </c>
      <c r="F195" s="50">
        <v>1208.71</v>
      </c>
      <c r="G195" s="50">
        <f>F195</f>
        <v>1208.71</v>
      </c>
      <c r="H195" s="50">
        <v>4.636</v>
      </c>
      <c r="I195" s="50">
        <f t="shared" si="109"/>
        <v>4.636</v>
      </c>
      <c r="J195" s="50">
        <v>5.02</v>
      </c>
      <c r="K195" s="50">
        <f t="shared" si="110"/>
        <v>2.8102000000000005</v>
      </c>
      <c r="L195" s="50">
        <f t="shared" si="111"/>
        <v>2.6470000000000002</v>
      </c>
      <c r="M195" s="50">
        <v>35.8</v>
      </c>
      <c r="N195" s="50">
        <f t="shared" si="112"/>
        <v>1.8257999999999996</v>
      </c>
      <c r="O195" s="50">
        <v>39</v>
      </c>
      <c r="P195" s="50">
        <f t="shared" si="113"/>
        <v>1.9889999999999999</v>
      </c>
      <c r="Q195" s="50">
        <f t="shared" si="114"/>
        <v>156.875</v>
      </c>
      <c r="R195" s="50">
        <f t="shared" si="115"/>
        <v>87.81875000000001</v>
      </c>
      <c r="S195" s="50">
        <f t="shared" si="116"/>
        <v>82.71875000000001</v>
      </c>
      <c r="T195" s="50">
        <f t="shared" si="117"/>
        <v>-2.3729999999999993</v>
      </c>
      <c r="U195" s="50">
        <f t="shared" si="118"/>
        <v>-0.16320000000000023</v>
      </c>
      <c r="V195" s="50">
        <f t="shared" si="119"/>
        <v>3.200000000000003</v>
      </c>
    </row>
    <row r="196" spans="1:22" ht="12.75">
      <c r="A196" s="303"/>
      <c r="B196" s="13">
        <v>192</v>
      </c>
      <c r="C196" s="10" t="s">
        <v>456</v>
      </c>
      <c r="D196" s="100">
        <v>50</v>
      </c>
      <c r="E196" s="100">
        <v>1979</v>
      </c>
      <c r="F196" s="50">
        <v>2964.27</v>
      </c>
      <c r="G196" s="50">
        <f>F196</f>
        <v>2964.27</v>
      </c>
      <c r="H196" s="50">
        <v>8.869</v>
      </c>
      <c r="I196" s="50">
        <f t="shared" si="109"/>
        <v>8.869</v>
      </c>
      <c r="J196" s="50">
        <v>8</v>
      </c>
      <c r="K196" s="50">
        <f t="shared" si="110"/>
        <v>4.279</v>
      </c>
      <c r="L196" s="50">
        <f t="shared" si="111"/>
        <v>4.4932</v>
      </c>
      <c r="M196" s="50">
        <v>90</v>
      </c>
      <c r="N196" s="50">
        <f t="shared" si="112"/>
        <v>4.59</v>
      </c>
      <c r="O196" s="50">
        <v>85.8</v>
      </c>
      <c r="P196" s="50">
        <f t="shared" si="113"/>
        <v>4.3758</v>
      </c>
      <c r="Q196" s="50">
        <f t="shared" si="114"/>
        <v>160</v>
      </c>
      <c r="R196" s="50">
        <f t="shared" si="115"/>
        <v>85.58</v>
      </c>
      <c r="S196" s="50">
        <f t="shared" si="116"/>
        <v>89.86399999999999</v>
      </c>
      <c r="T196" s="50">
        <f t="shared" si="117"/>
        <v>-3.5068</v>
      </c>
      <c r="U196" s="50">
        <f t="shared" si="118"/>
        <v>0.21419999999999995</v>
      </c>
      <c r="V196" s="50">
        <f t="shared" si="119"/>
        <v>-4.200000000000003</v>
      </c>
    </row>
    <row r="197" spans="1:22" ht="12.75">
      <c r="A197" s="303"/>
      <c r="B197" s="13">
        <v>193</v>
      </c>
      <c r="C197" s="35" t="s">
        <v>457</v>
      </c>
      <c r="D197" s="99">
        <v>40</v>
      </c>
      <c r="E197" s="99">
        <v>1974</v>
      </c>
      <c r="F197" s="98">
        <v>2692.86</v>
      </c>
      <c r="G197" s="98">
        <v>2692.86</v>
      </c>
      <c r="H197" s="98">
        <v>9.046</v>
      </c>
      <c r="I197" s="98">
        <f t="shared" si="109"/>
        <v>9.046</v>
      </c>
      <c r="J197" s="98">
        <v>6.4</v>
      </c>
      <c r="K197" s="98">
        <f t="shared" si="110"/>
        <v>6.292</v>
      </c>
      <c r="L197" s="98">
        <f t="shared" si="111"/>
        <v>5.577999999999999</v>
      </c>
      <c r="M197" s="98">
        <v>54</v>
      </c>
      <c r="N197" s="98">
        <f t="shared" si="112"/>
        <v>2.754</v>
      </c>
      <c r="O197" s="98">
        <v>68</v>
      </c>
      <c r="P197" s="98">
        <f t="shared" si="113"/>
        <v>3.468</v>
      </c>
      <c r="Q197" s="98">
        <f t="shared" si="114"/>
        <v>160</v>
      </c>
      <c r="R197" s="98">
        <f t="shared" si="115"/>
        <v>157.3</v>
      </c>
      <c r="S197" s="98">
        <f t="shared" si="116"/>
        <v>139.45</v>
      </c>
      <c r="T197" s="98">
        <f t="shared" si="117"/>
        <v>-0.822000000000001</v>
      </c>
      <c r="U197" s="54">
        <f t="shared" si="118"/>
        <v>-0.714</v>
      </c>
      <c r="V197" s="54">
        <f t="shared" si="119"/>
        <v>14</v>
      </c>
    </row>
    <row r="198" spans="1:22" ht="12.75">
      <c r="A198" s="303"/>
      <c r="B198" s="13">
        <v>194</v>
      </c>
      <c r="C198" s="19" t="s">
        <v>458</v>
      </c>
      <c r="D198" s="100">
        <v>45</v>
      </c>
      <c r="E198" s="100">
        <v>1974</v>
      </c>
      <c r="F198" s="54">
        <v>2304.2</v>
      </c>
      <c r="G198" s="54">
        <v>2304.2</v>
      </c>
      <c r="H198" s="54">
        <v>7.68</v>
      </c>
      <c r="I198" s="54">
        <f t="shared" si="109"/>
        <v>7.68</v>
      </c>
      <c r="J198" s="54">
        <v>7.2</v>
      </c>
      <c r="K198" s="54">
        <f t="shared" si="110"/>
        <v>5.13</v>
      </c>
      <c r="L198" s="54">
        <f t="shared" si="111"/>
        <v>5.4615</v>
      </c>
      <c r="M198" s="54">
        <v>50</v>
      </c>
      <c r="N198" s="54">
        <f t="shared" si="112"/>
        <v>2.55</v>
      </c>
      <c r="O198" s="54">
        <v>43.5</v>
      </c>
      <c r="P198" s="54">
        <f t="shared" si="113"/>
        <v>2.2184999999999997</v>
      </c>
      <c r="Q198" s="54">
        <f t="shared" si="114"/>
        <v>160</v>
      </c>
      <c r="R198" s="54">
        <f t="shared" si="115"/>
        <v>114</v>
      </c>
      <c r="S198" s="54">
        <f t="shared" si="116"/>
        <v>121.36666666666666</v>
      </c>
      <c r="T198" s="54">
        <f t="shared" si="117"/>
        <v>-1.7385000000000002</v>
      </c>
      <c r="U198" s="54">
        <f t="shared" si="118"/>
        <v>0.33150000000000013</v>
      </c>
      <c r="V198" s="54">
        <f t="shared" si="119"/>
        <v>-6.5</v>
      </c>
    </row>
    <row r="199" spans="1:22" ht="12.75">
      <c r="A199" s="303"/>
      <c r="B199" s="13">
        <v>195</v>
      </c>
      <c r="C199" s="19" t="s">
        <v>459</v>
      </c>
      <c r="D199" s="100">
        <v>45</v>
      </c>
      <c r="E199" s="100">
        <v>1976</v>
      </c>
      <c r="F199" s="54">
        <v>2304</v>
      </c>
      <c r="G199" s="54">
        <v>2304</v>
      </c>
      <c r="H199" s="54">
        <v>4.651</v>
      </c>
      <c r="I199" s="54">
        <f t="shared" si="109"/>
        <v>4.651</v>
      </c>
      <c r="J199" s="54">
        <v>7.2</v>
      </c>
      <c r="K199" s="54">
        <f t="shared" si="110"/>
        <v>1.234</v>
      </c>
      <c r="L199" s="54">
        <f t="shared" si="111"/>
        <v>1.234</v>
      </c>
      <c r="M199" s="54">
        <v>67</v>
      </c>
      <c r="N199" s="54">
        <f t="shared" si="112"/>
        <v>3.417</v>
      </c>
      <c r="O199" s="54">
        <v>67</v>
      </c>
      <c r="P199" s="54">
        <f t="shared" si="113"/>
        <v>3.417</v>
      </c>
      <c r="Q199" s="54">
        <f t="shared" si="114"/>
        <v>160</v>
      </c>
      <c r="R199" s="54">
        <f t="shared" si="115"/>
        <v>27.42222222222222</v>
      </c>
      <c r="S199" s="54">
        <f t="shared" si="116"/>
        <v>27.42222222222222</v>
      </c>
      <c r="T199" s="54">
        <f t="shared" si="117"/>
        <v>-5.966</v>
      </c>
      <c r="U199" s="54">
        <f t="shared" si="118"/>
        <v>0</v>
      </c>
      <c r="V199" s="54">
        <f t="shared" si="119"/>
        <v>0</v>
      </c>
    </row>
    <row r="200" spans="1:22" ht="12.75">
      <c r="A200" s="303"/>
      <c r="B200" s="13">
        <v>196</v>
      </c>
      <c r="C200" s="19" t="s">
        <v>460</v>
      </c>
      <c r="D200" s="100">
        <v>40</v>
      </c>
      <c r="E200" s="100">
        <v>1982</v>
      </c>
      <c r="F200" s="54">
        <v>2259.52</v>
      </c>
      <c r="G200" s="54">
        <v>2259.52</v>
      </c>
      <c r="H200" s="54">
        <v>7.653</v>
      </c>
      <c r="I200" s="54">
        <f t="shared" si="109"/>
        <v>7.653</v>
      </c>
      <c r="J200" s="54">
        <v>6.4</v>
      </c>
      <c r="K200" s="54">
        <f t="shared" si="110"/>
        <v>4.848</v>
      </c>
      <c r="L200" s="54">
        <f t="shared" si="111"/>
        <v>4.848</v>
      </c>
      <c r="M200" s="54">
        <v>55</v>
      </c>
      <c r="N200" s="54">
        <f t="shared" si="112"/>
        <v>2.8049999999999997</v>
      </c>
      <c r="O200" s="54">
        <v>55</v>
      </c>
      <c r="P200" s="54">
        <f t="shared" si="113"/>
        <v>2.8049999999999997</v>
      </c>
      <c r="Q200" s="54">
        <f t="shared" si="114"/>
        <v>160</v>
      </c>
      <c r="R200" s="54">
        <f t="shared" si="115"/>
        <v>121.2</v>
      </c>
      <c r="S200" s="54">
        <f t="shared" si="116"/>
        <v>121.2</v>
      </c>
      <c r="T200" s="54">
        <f t="shared" si="117"/>
        <v>-1.5520000000000005</v>
      </c>
      <c r="U200" s="54">
        <f t="shared" si="118"/>
        <v>0</v>
      </c>
      <c r="V200" s="54">
        <f t="shared" si="119"/>
        <v>0</v>
      </c>
    </row>
    <row r="201" spans="1:22" ht="12.75">
      <c r="A201" s="303"/>
      <c r="B201" s="13">
        <v>197</v>
      </c>
      <c r="C201" s="38" t="s">
        <v>461</v>
      </c>
      <c r="D201" s="227">
        <v>45</v>
      </c>
      <c r="E201" s="227">
        <v>1990</v>
      </c>
      <c r="F201" s="101">
        <v>2316.6</v>
      </c>
      <c r="G201" s="101">
        <v>2316.6</v>
      </c>
      <c r="H201" s="98">
        <v>9.345</v>
      </c>
      <c r="I201" s="98">
        <f t="shared" si="109"/>
        <v>9.345</v>
      </c>
      <c r="J201" s="101">
        <v>7.2</v>
      </c>
      <c r="K201" s="98">
        <f t="shared" si="110"/>
        <v>5.775</v>
      </c>
      <c r="L201" s="98">
        <f t="shared" si="111"/>
        <v>6.3870000000000005</v>
      </c>
      <c r="M201" s="98">
        <v>70</v>
      </c>
      <c r="N201" s="98">
        <f t="shared" si="112"/>
        <v>3.57</v>
      </c>
      <c r="O201" s="98">
        <v>58</v>
      </c>
      <c r="P201" s="98">
        <f t="shared" si="113"/>
        <v>2.9579999999999997</v>
      </c>
      <c r="Q201" s="98">
        <f t="shared" si="114"/>
        <v>160</v>
      </c>
      <c r="R201" s="98">
        <f t="shared" si="115"/>
        <v>128.33333333333334</v>
      </c>
      <c r="S201" s="98">
        <f t="shared" si="116"/>
        <v>141.93333333333334</v>
      </c>
      <c r="T201" s="98">
        <f t="shared" si="117"/>
        <v>-0.8129999999999997</v>
      </c>
      <c r="U201" s="54">
        <f t="shared" si="118"/>
        <v>0.6120000000000001</v>
      </c>
      <c r="V201" s="54">
        <f t="shared" si="119"/>
        <v>-12</v>
      </c>
    </row>
    <row r="202" spans="1:22" ht="12.75">
      <c r="A202" s="303"/>
      <c r="B202" s="13">
        <v>198</v>
      </c>
      <c r="C202" s="19" t="s">
        <v>462</v>
      </c>
      <c r="D202" s="100">
        <v>32</v>
      </c>
      <c r="E202" s="100">
        <v>1964</v>
      </c>
      <c r="F202" s="54">
        <v>1222.47</v>
      </c>
      <c r="G202" s="54">
        <v>1222.47</v>
      </c>
      <c r="H202" s="54">
        <v>6.235</v>
      </c>
      <c r="I202" s="54">
        <f t="shared" si="109"/>
        <v>6.235</v>
      </c>
      <c r="J202" s="54">
        <v>5.12</v>
      </c>
      <c r="K202" s="54">
        <f t="shared" si="110"/>
        <v>4.807</v>
      </c>
      <c r="L202" s="54">
        <f t="shared" si="111"/>
        <v>4.603000000000001</v>
      </c>
      <c r="M202" s="54">
        <v>28</v>
      </c>
      <c r="N202" s="54">
        <f t="shared" si="112"/>
        <v>1.428</v>
      </c>
      <c r="O202" s="121">
        <v>32</v>
      </c>
      <c r="P202" s="54">
        <f t="shared" si="113"/>
        <v>1.632</v>
      </c>
      <c r="Q202" s="54">
        <f t="shared" si="114"/>
        <v>160</v>
      </c>
      <c r="R202" s="54">
        <f t="shared" si="115"/>
        <v>150.21875</v>
      </c>
      <c r="S202" s="54">
        <f t="shared" si="116"/>
        <v>143.84375000000003</v>
      </c>
      <c r="T202" s="54">
        <f t="shared" si="117"/>
        <v>-0.5169999999999995</v>
      </c>
      <c r="U202" s="54">
        <f t="shared" si="118"/>
        <v>-0.20399999999999996</v>
      </c>
      <c r="V202" s="54">
        <f t="shared" si="119"/>
        <v>4</v>
      </c>
    </row>
    <row r="203" spans="1:22" ht="12.75">
      <c r="A203" s="303"/>
      <c r="B203" s="13">
        <v>199</v>
      </c>
      <c r="C203" s="19" t="s">
        <v>463</v>
      </c>
      <c r="D203" s="100">
        <v>40</v>
      </c>
      <c r="E203" s="100">
        <v>1988</v>
      </c>
      <c r="F203" s="54">
        <v>2258.82</v>
      </c>
      <c r="G203" s="54">
        <v>2258.82</v>
      </c>
      <c r="H203" s="54">
        <v>9.47</v>
      </c>
      <c r="I203" s="54">
        <f t="shared" si="109"/>
        <v>9.47</v>
      </c>
      <c r="J203" s="54">
        <v>6.4</v>
      </c>
      <c r="K203" s="54">
        <f t="shared" si="110"/>
        <v>6.308000000000001</v>
      </c>
      <c r="L203" s="54">
        <f t="shared" si="111"/>
        <v>5.798000000000001</v>
      </c>
      <c r="M203" s="54">
        <v>62</v>
      </c>
      <c r="N203" s="54">
        <f t="shared" si="112"/>
        <v>3.162</v>
      </c>
      <c r="O203" s="54">
        <v>72</v>
      </c>
      <c r="P203" s="54">
        <f t="shared" si="113"/>
        <v>3.6719999999999997</v>
      </c>
      <c r="Q203" s="54">
        <f t="shared" si="114"/>
        <v>160</v>
      </c>
      <c r="R203" s="54">
        <f t="shared" si="115"/>
        <v>157.70000000000002</v>
      </c>
      <c r="S203" s="54">
        <f t="shared" si="116"/>
        <v>144.95000000000002</v>
      </c>
      <c r="T203" s="54">
        <f t="shared" si="117"/>
        <v>-0.6019999999999994</v>
      </c>
      <c r="U203" s="54">
        <f t="shared" si="118"/>
        <v>-0.5099999999999998</v>
      </c>
      <c r="V203" s="54">
        <f t="shared" si="119"/>
        <v>10</v>
      </c>
    </row>
    <row r="204" spans="1:22" ht="12.75">
      <c r="A204" s="303"/>
      <c r="B204" s="13">
        <v>200</v>
      </c>
      <c r="C204" s="19" t="s">
        <v>464</v>
      </c>
      <c r="D204" s="100">
        <v>32</v>
      </c>
      <c r="E204" s="100">
        <v>1965</v>
      </c>
      <c r="F204" s="54">
        <v>1220.06</v>
      </c>
      <c r="G204" s="54">
        <v>1220.06</v>
      </c>
      <c r="H204" s="54">
        <v>6.792</v>
      </c>
      <c r="I204" s="54">
        <f t="shared" si="109"/>
        <v>6.792</v>
      </c>
      <c r="J204" s="54">
        <v>5.12</v>
      </c>
      <c r="K204" s="54">
        <f t="shared" si="110"/>
        <v>3.987</v>
      </c>
      <c r="L204" s="54">
        <f t="shared" si="111"/>
        <v>4.65</v>
      </c>
      <c r="M204" s="54">
        <v>55</v>
      </c>
      <c r="N204" s="54">
        <f t="shared" si="112"/>
        <v>2.8049999999999997</v>
      </c>
      <c r="O204" s="54">
        <v>42</v>
      </c>
      <c r="P204" s="54">
        <f t="shared" si="113"/>
        <v>2.142</v>
      </c>
      <c r="Q204" s="54">
        <f t="shared" si="114"/>
        <v>160</v>
      </c>
      <c r="R204" s="54">
        <f t="shared" si="115"/>
        <v>124.59375</v>
      </c>
      <c r="S204" s="54">
        <f t="shared" si="116"/>
        <v>145.3125</v>
      </c>
      <c r="T204" s="54">
        <f t="shared" si="117"/>
        <v>-0.46999999999999975</v>
      </c>
      <c r="U204" s="54">
        <f t="shared" si="118"/>
        <v>0.6629999999999998</v>
      </c>
      <c r="V204" s="54">
        <f t="shared" si="119"/>
        <v>-13</v>
      </c>
    </row>
    <row r="205" spans="1:22" ht="12.75">
      <c r="A205" s="303"/>
      <c r="B205" s="13">
        <v>201</v>
      </c>
      <c r="C205" s="59" t="s">
        <v>469</v>
      </c>
      <c r="D205" s="100">
        <v>16</v>
      </c>
      <c r="E205" s="100">
        <v>1991</v>
      </c>
      <c r="F205" s="54">
        <v>1070.04</v>
      </c>
      <c r="G205" s="54">
        <v>1070.04</v>
      </c>
      <c r="H205" s="54">
        <v>4.354</v>
      </c>
      <c r="I205" s="54">
        <f t="shared" si="109"/>
        <v>4.354</v>
      </c>
      <c r="J205" s="54">
        <v>2.56</v>
      </c>
      <c r="K205" s="54">
        <f t="shared" si="110"/>
        <v>2.212</v>
      </c>
      <c r="L205" s="54">
        <f t="shared" si="111"/>
        <v>1.6765000000000003</v>
      </c>
      <c r="M205" s="54">
        <v>42</v>
      </c>
      <c r="N205" s="54">
        <f t="shared" si="112"/>
        <v>2.142</v>
      </c>
      <c r="O205" s="54">
        <v>52.5</v>
      </c>
      <c r="P205" s="54">
        <f t="shared" si="113"/>
        <v>2.6774999999999998</v>
      </c>
      <c r="Q205" s="54">
        <f t="shared" si="114"/>
        <v>160</v>
      </c>
      <c r="R205" s="54">
        <f t="shared" si="115"/>
        <v>138.25</v>
      </c>
      <c r="S205" s="54">
        <f t="shared" si="116"/>
        <v>104.78125000000001</v>
      </c>
      <c r="T205" s="54">
        <f t="shared" si="117"/>
        <v>-0.8834999999999997</v>
      </c>
      <c r="U205" s="54">
        <f t="shared" si="118"/>
        <v>-0.5354999999999999</v>
      </c>
      <c r="V205" s="54">
        <f t="shared" si="119"/>
        <v>10.5</v>
      </c>
    </row>
    <row r="206" spans="1:22" ht="12.75">
      <c r="A206" s="303"/>
      <c r="B206" s="13">
        <v>202</v>
      </c>
      <c r="C206" s="59" t="s">
        <v>471</v>
      </c>
      <c r="D206" s="100">
        <v>35</v>
      </c>
      <c r="E206" s="100">
        <v>1993</v>
      </c>
      <c r="F206" s="54">
        <v>2275.22</v>
      </c>
      <c r="G206" s="54">
        <v>2275.22</v>
      </c>
      <c r="H206" s="54">
        <v>5.75</v>
      </c>
      <c r="I206" s="54">
        <f t="shared" si="109"/>
        <v>5.75</v>
      </c>
      <c r="J206" s="54">
        <v>5.6</v>
      </c>
      <c r="K206" s="54">
        <f t="shared" si="110"/>
        <v>2.741</v>
      </c>
      <c r="L206" s="54">
        <f t="shared" si="111"/>
        <v>2.741</v>
      </c>
      <c r="M206" s="54">
        <v>59</v>
      </c>
      <c r="N206" s="54">
        <f t="shared" si="112"/>
        <v>3.009</v>
      </c>
      <c r="O206" s="54">
        <v>59</v>
      </c>
      <c r="P206" s="54">
        <f t="shared" si="113"/>
        <v>3.009</v>
      </c>
      <c r="Q206" s="54">
        <f t="shared" si="114"/>
        <v>160</v>
      </c>
      <c r="R206" s="54">
        <f t="shared" si="115"/>
        <v>78.31428571428572</v>
      </c>
      <c r="S206" s="54">
        <f t="shared" si="116"/>
        <v>78.31428571428572</v>
      </c>
      <c r="T206" s="54">
        <f t="shared" si="117"/>
        <v>-2.8589999999999995</v>
      </c>
      <c r="U206" s="54">
        <f t="shared" si="118"/>
        <v>0</v>
      </c>
      <c r="V206" s="54">
        <f t="shared" si="119"/>
        <v>0</v>
      </c>
    </row>
    <row r="207" spans="1:22" ht="12.75">
      <c r="A207" s="303"/>
      <c r="B207" s="13">
        <v>203</v>
      </c>
      <c r="C207" s="59" t="s">
        <v>472</v>
      </c>
      <c r="D207" s="100">
        <v>28</v>
      </c>
      <c r="E207" s="100">
        <v>1998</v>
      </c>
      <c r="F207" s="54">
        <v>1228.24</v>
      </c>
      <c r="G207" s="54">
        <v>1228.24</v>
      </c>
      <c r="H207" s="54">
        <v>4.98</v>
      </c>
      <c r="I207" s="54">
        <f t="shared" si="109"/>
        <v>4.98</v>
      </c>
      <c r="J207" s="54">
        <v>4.48</v>
      </c>
      <c r="K207" s="54">
        <f t="shared" si="110"/>
        <v>3.7560000000000002</v>
      </c>
      <c r="L207" s="54">
        <f t="shared" si="111"/>
        <v>3.5520000000000005</v>
      </c>
      <c r="M207" s="54">
        <v>24</v>
      </c>
      <c r="N207" s="54">
        <f t="shared" si="112"/>
        <v>1.224</v>
      </c>
      <c r="O207" s="54">
        <v>28</v>
      </c>
      <c r="P207" s="54">
        <f t="shared" si="113"/>
        <v>1.428</v>
      </c>
      <c r="Q207" s="54">
        <f t="shared" si="114"/>
        <v>160</v>
      </c>
      <c r="R207" s="54">
        <f t="shared" si="115"/>
        <v>134.14285714285714</v>
      </c>
      <c r="S207" s="54">
        <f t="shared" si="116"/>
        <v>126.85714285714288</v>
      </c>
      <c r="T207" s="54">
        <f t="shared" si="117"/>
        <v>-0.9279999999999999</v>
      </c>
      <c r="U207" s="54">
        <f t="shared" si="118"/>
        <v>-0.20399999999999996</v>
      </c>
      <c r="V207" s="54">
        <f t="shared" si="119"/>
        <v>4</v>
      </c>
    </row>
    <row r="208" spans="1:22" ht="12.75">
      <c r="A208" s="303"/>
      <c r="B208" s="13">
        <v>204</v>
      </c>
      <c r="C208" s="59" t="s">
        <v>473</v>
      </c>
      <c r="D208" s="100">
        <v>20</v>
      </c>
      <c r="E208" s="100">
        <v>1997</v>
      </c>
      <c r="F208" s="54">
        <v>1186.38</v>
      </c>
      <c r="G208" s="54">
        <v>1186.38</v>
      </c>
      <c r="H208" s="54">
        <v>4.585</v>
      </c>
      <c r="I208" s="54">
        <f t="shared" si="109"/>
        <v>4.585</v>
      </c>
      <c r="J208" s="54">
        <v>3.2</v>
      </c>
      <c r="K208" s="54">
        <f t="shared" si="110"/>
        <v>2.6980000000000004</v>
      </c>
      <c r="L208" s="54">
        <f t="shared" si="111"/>
        <v>2.545</v>
      </c>
      <c r="M208" s="54">
        <v>37</v>
      </c>
      <c r="N208" s="54">
        <f t="shared" si="112"/>
        <v>1.8869999999999998</v>
      </c>
      <c r="O208" s="54">
        <v>40</v>
      </c>
      <c r="P208" s="54">
        <f t="shared" si="113"/>
        <v>2.04</v>
      </c>
      <c r="Q208" s="54">
        <f t="shared" si="114"/>
        <v>160</v>
      </c>
      <c r="R208" s="54">
        <f t="shared" si="115"/>
        <v>134.90000000000003</v>
      </c>
      <c r="S208" s="54">
        <f t="shared" si="116"/>
        <v>127.25</v>
      </c>
      <c r="T208" s="54">
        <f t="shared" si="117"/>
        <v>-0.6550000000000002</v>
      </c>
      <c r="U208" s="54">
        <f t="shared" si="118"/>
        <v>-0.15300000000000025</v>
      </c>
      <c r="V208" s="54">
        <f t="shared" si="119"/>
        <v>3</v>
      </c>
    </row>
    <row r="209" spans="1:22" ht="12.75">
      <c r="A209" s="303"/>
      <c r="B209" s="13">
        <v>205</v>
      </c>
      <c r="C209" s="59" t="s">
        <v>474</v>
      </c>
      <c r="D209" s="100">
        <v>40</v>
      </c>
      <c r="E209" s="100">
        <v>1992</v>
      </c>
      <c r="F209" s="54">
        <v>2227.72</v>
      </c>
      <c r="G209" s="54">
        <v>2227.72</v>
      </c>
      <c r="H209" s="54">
        <v>8.96</v>
      </c>
      <c r="I209" s="54">
        <f t="shared" si="109"/>
        <v>8.96</v>
      </c>
      <c r="J209" s="54">
        <v>6.4</v>
      </c>
      <c r="K209" s="54">
        <f t="shared" si="110"/>
        <v>4.421000000000001</v>
      </c>
      <c r="L209" s="54">
        <f t="shared" si="111"/>
        <v>4.5230000000000015</v>
      </c>
      <c r="M209" s="54">
        <v>89</v>
      </c>
      <c r="N209" s="54">
        <f t="shared" si="112"/>
        <v>4.539</v>
      </c>
      <c r="O209" s="54">
        <v>87</v>
      </c>
      <c r="P209" s="54">
        <f t="shared" si="113"/>
        <v>4.436999999999999</v>
      </c>
      <c r="Q209" s="54">
        <f t="shared" si="114"/>
        <v>160</v>
      </c>
      <c r="R209" s="54">
        <f t="shared" si="115"/>
        <v>110.52500000000002</v>
      </c>
      <c r="S209" s="54">
        <f t="shared" si="116"/>
        <v>113.07500000000005</v>
      </c>
      <c r="T209" s="54">
        <f t="shared" si="117"/>
        <v>-1.876999999999999</v>
      </c>
      <c r="U209" s="54">
        <f t="shared" si="118"/>
        <v>0.10200000000000031</v>
      </c>
      <c r="V209" s="54">
        <f t="shared" si="119"/>
        <v>-2</v>
      </c>
    </row>
    <row r="210" spans="1:22" ht="12.75">
      <c r="A210" s="303"/>
      <c r="B210" s="13">
        <v>206</v>
      </c>
      <c r="C210" s="59" t="s">
        <v>475</v>
      </c>
      <c r="D210" s="100">
        <v>40</v>
      </c>
      <c r="E210" s="100">
        <v>1993</v>
      </c>
      <c r="F210" s="54">
        <v>2173.48</v>
      </c>
      <c r="G210" s="54">
        <v>2173.48</v>
      </c>
      <c r="H210" s="54">
        <v>7.87</v>
      </c>
      <c r="I210" s="54">
        <f t="shared" si="109"/>
        <v>7.87</v>
      </c>
      <c r="J210" s="54">
        <v>6.4</v>
      </c>
      <c r="K210" s="54">
        <f t="shared" si="110"/>
        <v>5.014</v>
      </c>
      <c r="L210" s="54">
        <f t="shared" si="111"/>
        <v>4.606</v>
      </c>
      <c r="M210" s="54">
        <v>56</v>
      </c>
      <c r="N210" s="54">
        <f t="shared" si="112"/>
        <v>2.856</v>
      </c>
      <c r="O210" s="54">
        <v>64</v>
      </c>
      <c r="P210" s="54">
        <f t="shared" si="113"/>
        <v>3.264</v>
      </c>
      <c r="Q210" s="54">
        <f t="shared" si="114"/>
        <v>160</v>
      </c>
      <c r="R210" s="54">
        <f t="shared" si="115"/>
        <v>125.35</v>
      </c>
      <c r="S210" s="54">
        <f t="shared" si="116"/>
        <v>115.15</v>
      </c>
      <c r="T210" s="54">
        <f t="shared" si="117"/>
        <v>-1.7940000000000005</v>
      </c>
      <c r="U210" s="54">
        <f t="shared" si="118"/>
        <v>-0.4079999999999999</v>
      </c>
      <c r="V210" s="54">
        <f t="shared" si="119"/>
        <v>8</v>
      </c>
    </row>
    <row r="211" spans="1:22" ht="12.75">
      <c r="A211" s="303"/>
      <c r="B211" s="13">
        <v>207</v>
      </c>
      <c r="C211" s="59" t="s">
        <v>476</v>
      </c>
      <c r="D211" s="100">
        <v>40</v>
      </c>
      <c r="E211" s="100">
        <v>1986</v>
      </c>
      <c r="F211" s="54">
        <v>2246.36</v>
      </c>
      <c r="G211" s="54">
        <v>2246.36</v>
      </c>
      <c r="H211" s="54">
        <v>7.64</v>
      </c>
      <c r="I211" s="54">
        <f t="shared" si="109"/>
        <v>7.64</v>
      </c>
      <c r="J211" s="54">
        <v>6.4</v>
      </c>
      <c r="K211" s="54">
        <f t="shared" si="110"/>
        <v>3.5599999999999996</v>
      </c>
      <c r="L211" s="54">
        <f t="shared" si="111"/>
        <v>3.2539999999999996</v>
      </c>
      <c r="M211" s="54">
        <v>80</v>
      </c>
      <c r="N211" s="54">
        <f t="shared" si="112"/>
        <v>4.08</v>
      </c>
      <c r="O211" s="54">
        <v>86</v>
      </c>
      <c r="P211" s="54">
        <f t="shared" si="113"/>
        <v>4.386</v>
      </c>
      <c r="Q211" s="54">
        <f t="shared" si="114"/>
        <v>160</v>
      </c>
      <c r="R211" s="54">
        <f t="shared" si="115"/>
        <v>88.99999999999999</v>
      </c>
      <c r="S211" s="54">
        <f t="shared" si="116"/>
        <v>81.35</v>
      </c>
      <c r="T211" s="54">
        <f t="shared" si="117"/>
        <v>-3.146000000000001</v>
      </c>
      <c r="U211" s="54">
        <f t="shared" si="118"/>
        <v>-0.30600000000000005</v>
      </c>
      <c r="V211" s="54">
        <f t="shared" si="119"/>
        <v>6</v>
      </c>
    </row>
    <row r="212" spans="1:22" ht="12.75">
      <c r="A212" s="303"/>
      <c r="B212" s="13">
        <v>208</v>
      </c>
      <c r="C212" s="59" t="s">
        <v>477</v>
      </c>
      <c r="D212" s="100">
        <v>40</v>
      </c>
      <c r="E212" s="100">
        <v>1984</v>
      </c>
      <c r="F212" s="54">
        <v>2307.25</v>
      </c>
      <c r="G212" s="54">
        <v>2307.25</v>
      </c>
      <c r="H212" s="54">
        <v>6.53</v>
      </c>
      <c r="I212" s="54">
        <f t="shared" si="109"/>
        <v>6.53</v>
      </c>
      <c r="J212" s="54">
        <v>6.4</v>
      </c>
      <c r="K212" s="54">
        <f t="shared" si="110"/>
        <v>4.2860000000000005</v>
      </c>
      <c r="L212" s="54">
        <f t="shared" si="111"/>
        <v>4.1585</v>
      </c>
      <c r="M212" s="54">
        <v>44</v>
      </c>
      <c r="N212" s="54">
        <f t="shared" si="112"/>
        <v>2.2439999999999998</v>
      </c>
      <c r="O212" s="54">
        <v>46.5</v>
      </c>
      <c r="P212" s="54">
        <f t="shared" si="113"/>
        <v>2.3714999999999997</v>
      </c>
      <c r="Q212" s="54">
        <f t="shared" si="114"/>
        <v>160</v>
      </c>
      <c r="R212" s="54">
        <f t="shared" si="115"/>
        <v>107.15000000000002</v>
      </c>
      <c r="S212" s="54">
        <f t="shared" si="116"/>
        <v>103.9625</v>
      </c>
      <c r="T212" s="54">
        <f t="shared" si="117"/>
        <v>-2.2415000000000003</v>
      </c>
      <c r="U212" s="54">
        <f t="shared" si="118"/>
        <v>-0.12749999999999995</v>
      </c>
      <c r="V212" s="54">
        <f t="shared" si="119"/>
        <v>2.5</v>
      </c>
    </row>
    <row r="213" spans="1:22" ht="12.75">
      <c r="A213" s="303"/>
      <c r="B213" s="13">
        <v>209</v>
      </c>
      <c r="C213" s="59" t="s">
        <v>478</v>
      </c>
      <c r="D213" s="100">
        <v>40</v>
      </c>
      <c r="E213" s="100">
        <v>1975</v>
      </c>
      <c r="F213" s="54">
        <v>2260.93</v>
      </c>
      <c r="G213" s="54">
        <v>2260.93</v>
      </c>
      <c r="H213" s="54">
        <v>8.539</v>
      </c>
      <c r="I213" s="54">
        <f t="shared" si="109"/>
        <v>8.539</v>
      </c>
      <c r="J213" s="54">
        <v>6.4</v>
      </c>
      <c r="K213" s="54">
        <f t="shared" si="110"/>
        <v>6.397</v>
      </c>
      <c r="L213" s="54">
        <f t="shared" si="111"/>
        <v>5.7544</v>
      </c>
      <c r="M213" s="54">
        <v>42</v>
      </c>
      <c r="N213" s="54">
        <f t="shared" si="112"/>
        <v>2.142</v>
      </c>
      <c r="O213" s="54">
        <v>54.6</v>
      </c>
      <c r="P213" s="54">
        <f t="shared" si="113"/>
        <v>2.7845999999999997</v>
      </c>
      <c r="Q213" s="54">
        <f t="shared" si="114"/>
        <v>160</v>
      </c>
      <c r="R213" s="54">
        <f t="shared" si="115"/>
        <v>159.925</v>
      </c>
      <c r="S213" s="54">
        <f t="shared" si="116"/>
        <v>143.86</v>
      </c>
      <c r="T213" s="54">
        <f t="shared" si="117"/>
        <v>-0.6456</v>
      </c>
      <c r="U213" s="54">
        <f t="shared" si="118"/>
        <v>-0.6425999999999998</v>
      </c>
      <c r="V213" s="54">
        <f t="shared" si="119"/>
        <v>12.600000000000001</v>
      </c>
    </row>
    <row r="214" spans="1:22" ht="12.75">
      <c r="A214" s="303"/>
      <c r="B214" s="13">
        <v>210</v>
      </c>
      <c r="C214" s="59" t="s">
        <v>479</v>
      </c>
      <c r="D214" s="100">
        <v>50</v>
      </c>
      <c r="E214" s="100">
        <v>1975</v>
      </c>
      <c r="F214" s="54">
        <v>2579.54</v>
      </c>
      <c r="G214" s="54">
        <v>2579.54</v>
      </c>
      <c r="H214" s="54">
        <v>10.608</v>
      </c>
      <c r="I214" s="54">
        <f t="shared" si="109"/>
        <v>10.608</v>
      </c>
      <c r="J214" s="54">
        <v>8</v>
      </c>
      <c r="K214" s="54">
        <f t="shared" si="110"/>
        <v>7.905000000000001</v>
      </c>
      <c r="L214" s="54">
        <f t="shared" si="111"/>
        <v>7.012500000000001</v>
      </c>
      <c r="M214" s="54">
        <v>53</v>
      </c>
      <c r="N214" s="54">
        <f t="shared" si="112"/>
        <v>2.703</v>
      </c>
      <c r="O214" s="54">
        <v>70.5</v>
      </c>
      <c r="P214" s="54">
        <f t="shared" si="113"/>
        <v>3.5955</v>
      </c>
      <c r="Q214" s="54">
        <f t="shared" si="114"/>
        <v>160</v>
      </c>
      <c r="R214" s="54">
        <f t="shared" si="115"/>
        <v>158.10000000000002</v>
      </c>
      <c r="S214" s="54">
        <f t="shared" si="116"/>
        <v>140.25000000000003</v>
      </c>
      <c r="T214" s="54">
        <f t="shared" si="117"/>
        <v>-0.9874999999999989</v>
      </c>
      <c r="U214" s="54">
        <f t="shared" si="118"/>
        <v>-0.8925000000000001</v>
      </c>
      <c r="V214" s="54">
        <f t="shared" si="119"/>
        <v>17.5</v>
      </c>
    </row>
    <row r="215" spans="1:22" ht="12.75">
      <c r="A215" s="303"/>
      <c r="B215" s="13">
        <v>211</v>
      </c>
      <c r="C215" s="59" t="s">
        <v>480</v>
      </c>
      <c r="D215" s="100">
        <v>50</v>
      </c>
      <c r="E215" s="100">
        <v>1975</v>
      </c>
      <c r="F215" s="54">
        <v>2596.6</v>
      </c>
      <c r="G215" s="54">
        <v>2596.6</v>
      </c>
      <c r="H215" s="54">
        <v>10.745</v>
      </c>
      <c r="I215" s="54">
        <f>H215</f>
        <v>10.745</v>
      </c>
      <c r="J215" s="54">
        <v>8</v>
      </c>
      <c r="K215" s="54">
        <f>I215-N215</f>
        <v>7.124</v>
      </c>
      <c r="L215" s="54">
        <f>I215-P215</f>
        <v>7.582999999999999</v>
      </c>
      <c r="M215" s="54">
        <v>71</v>
      </c>
      <c r="N215" s="54">
        <f>M215*0.051</f>
        <v>3.6209999999999996</v>
      </c>
      <c r="O215" s="121">
        <v>62</v>
      </c>
      <c r="P215" s="54">
        <f>O215*0.051</f>
        <v>3.162</v>
      </c>
      <c r="Q215" s="54">
        <f t="shared" si="114"/>
        <v>160</v>
      </c>
      <c r="R215" s="54">
        <f>K215*1000/D215</f>
        <v>142.48</v>
      </c>
      <c r="S215" s="54">
        <f>L215*1000/D215</f>
        <v>151.65999999999997</v>
      </c>
      <c r="T215" s="54">
        <f>L215-J215</f>
        <v>-0.4170000000000007</v>
      </c>
      <c r="U215" s="54">
        <f>N215-P215</f>
        <v>0.45899999999999963</v>
      </c>
      <c r="V215" s="54">
        <f>O215-M215</f>
        <v>-9</v>
      </c>
    </row>
    <row r="216" spans="1:22" ht="12.75">
      <c r="A216" s="303"/>
      <c r="B216" s="13">
        <v>212</v>
      </c>
      <c r="C216" s="59" t="s">
        <v>481</v>
      </c>
      <c r="D216" s="100">
        <v>25</v>
      </c>
      <c r="E216" s="100">
        <v>1976</v>
      </c>
      <c r="F216" s="54">
        <v>1329.94</v>
      </c>
      <c r="G216" s="54">
        <v>1329.94</v>
      </c>
      <c r="H216" s="54">
        <v>5.152</v>
      </c>
      <c r="I216" s="54">
        <f t="shared" si="109"/>
        <v>5.152</v>
      </c>
      <c r="J216" s="54">
        <v>4</v>
      </c>
      <c r="K216" s="54">
        <f t="shared" si="110"/>
        <v>3.6220000000000003</v>
      </c>
      <c r="L216" s="54">
        <f t="shared" si="111"/>
        <v>3.3925</v>
      </c>
      <c r="M216" s="54">
        <v>30</v>
      </c>
      <c r="N216" s="54">
        <f t="shared" si="112"/>
        <v>1.5299999999999998</v>
      </c>
      <c r="O216" s="54">
        <v>34.5</v>
      </c>
      <c r="P216" s="54">
        <f t="shared" si="113"/>
        <v>1.7594999999999998</v>
      </c>
      <c r="Q216" s="54">
        <f t="shared" si="114"/>
        <v>160</v>
      </c>
      <c r="R216" s="54">
        <f t="shared" si="115"/>
        <v>144.88000000000002</v>
      </c>
      <c r="S216" s="54">
        <f t="shared" si="116"/>
        <v>135.7</v>
      </c>
      <c r="T216" s="54">
        <f t="shared" si="117"/>
        <v>-0.6074999999999999</v>
      </c>
      <c r="U216" s="54">
        <f t="shared" si="118"/>
        <v>-0.22950000000000004</v>
      </c>
      <c r="V216" s="54">
        <f t="shared" si="119"/>
        <v>4.5</v>
      </c>
    </row>
    <row r="217" spans="1:22" ht="12.75">
      <c r="A217" s="303"/>
      <c r="B217" s="13">
        <v>213</v>
      </c>
      <c r="C217" s="59" t="s">
        <v>482</v>
      </c>
      <c r="D217" s="100">
        <v>45</v>
      </c>
      <c r="E217" s="100">
        <v>1974</v>
      </c>
      <c r="F217" s="54">
        <v>1899.15</v>
      </c>
      <c r="G217" s="54">
        <v>1899.15</v>
      </c>
      <c r="H217" s="54">
        <v>5.965</v>
      </c>
      <c r="I217" s="54">
        <f t="shared" si="109"/>
        <v>5.965</v>
      </c>
      <c r="J217" s="54">
        <v>7.2</v>
      </c>
      <c r="K217" s="54">
        <f t="shared" si="110"/>
        <v>4.231</v>
      </c>
      <c r="L217" s="54">
        <f t="shared" si="111"/>
        <v>4.1035</v>
      </c>
      <c r="M217" s="54">
        <v>34</v>
      </c>
      <c r="N217" s="54">
        <f t="shared" si="112"/>
        <v>1.734</v>
      </c>
      <c r="O217" s="54">
        <v>36.5</v>
      </c>
      <c r="P217" s="54">
        <f t="shared" si="113"/>
        <v>1.8615</v>
      </c>
      <c r="Q217" s="54">
        <f t="shared" si="114"/>
        <v>160</v>
      </c>
      <c r="R217" s="54">
        <f t="shared" si="115"/>
        <v>94.02222222222223</v>
      </c>
      <c r="S217" s="54">
        <f t="shared" si="116"/>
        <v>91.18888888888888</v>
      </c>
      <c r="T217" s="54">
        <f t="shared" si="117"/>
        <v>-3.0965</v>
      </c>
      <c r="U217" s="54">
        <f t="shared" si="118"/>
        <v>-0.12749999999999995</v>
      </c>
      <c r="V217" s="54">
        <f t="shared" si="119"/>
        <v>2.5</v>
      </c>
    </row>
    <row r="218" spans="1:22" ht="12.75">
      <c r="A218" s="303"/>
      <c r="B218" s="13">
        <v>214</v>
      </c>
      <c r="C218" s="59" t="s">
        <v>483</v>
      </c>
      <c r="D218" s="100">
        <v>50</v>
      </c>
      <c r="E218" s="100">
        <v>1975</v>
      </c>
      <c r="F218" s="54">
        <v>2614.69</v>
      </c>
      <c r="G218" s="54">
        <v>2614.69</v>
      </c>
      <c r="H218" s="54">
        <v>10.805</v>
      </c>
      <c r="I218" s="54">
        <f t="shared" si="109"/>
        <v>10.805</v>
      </c>
      <c r="J218" s="54">
        <v>8</v>
      </c>
      <c r="K218" s="54">
        <f t="shared" si="110"/>
        <v>7.388</v>
      </c>
      <c r="L218" s="54">
        <f t="shared" si="111"/>
        <v>6.47</v>
      </c>
      <c r="M218" s="54">
        <v>67</v>
      </c>
      <c r="N218" s="54">
        <f t="shared" si="112"/>
        <v>3.417</v>
      </c>
      <c r="O218" s="54">
        <v>85</v>
      </c>
      <c r="P218" s="54">
        <f t="shared" si="113"/>
        <v>4.335</v>
      </c>
      <c r="Q218" s="54">
        <f t="shared" si="114"/>
        <v>160</v>
      </c>
      <c r="R218" s="54">
        <f t="shared" si="115"/>
        <v>147.76</v>
      </c>
      <c r="S218" s="54">
        <f t="shared" si="116"/>
        <v>129.4</v>
      </c>
      <c r="T218" s="54">
        <f t="shared" si="117"/>
        <v>-1.5300000000000002</v>
      </c>
      <c r="U218" s="54">
        <f t="shared" si="118"/>
        <v>-0.9180000000000001</v>
      </c>
      <c r="V218" s="54">
        <f t="shared" si="119"/>
        <v>18</v>
      </c>
    </row>
    <row r="219" spans="1:22" ht="12.75">
      <c r="A219" s="303"/>
      <c r="B219" s="13">
        <v>215</v>
      </c>
      <c r="C219" s="59" t="s">
        <v>484</v>
      </c>
      <c r="D219" s="100">
        <v>50</v>
      </c>
      <c r="E219" s="100">
        <v>1978</v>
      </c>
      <c r="F219" s="54">
        <v>2609.35</v>
      </c>
      <c r="G219" s="54">
        <v>2609.35</v>
      </c>
      <c r="H219" s="54">
        <v>9.345</v>
      </c>
      <c r="I219" s="54">
        <f t="shared" si="109"/>
        <v>9.345</v>
      </c>
      <c r="J219" s="54">
        <v>8</v>
      </c>
      <c r="K219" s="54">
        <f t="shared" si="110"/>
        <v>5.367000000000001</v>
      </c>
      <c r="L219" s="54">
        <f t="shared" si="111"/>
        <v>4.9590000000000005</v>
      </c>
      <c r="M219" s="54">
        <v>78</v>
      </c>
      <c r="N219" s="54">
        <f t="shared" si="112"/>
        <v>3.9779999999999998</v>
      </c>
      <c r="O219" s="54">
        <v>86</v>
      </c>
      <c r="P219" s="54">
        <f t="shared" si="113"/>
        <v>4.386</v>
      </c>
      <c r="Q219" s="54">
        <f t="shared" si="114"/>
        <v>160</v>
      </c>
      <c r="R219" s="54">
        <f t="shared" si="115"/>
        <v>107.34000000000002</v>
      </c>
      <c r="S219" s="54">
        <f t="shared" si="116"/>
        <v>99.18000000000002</v>
      </c>
      <c r="T219" s="54">
        <f t="shared" si="117"/>
        <v>-3.0409999999999995</v>
      </c>
      <c r="U219" s="54">
        <f t="shared" si="118"/>
        <v>-0.40800000000000036</v>
      </c>
      <c r="V219" s="54">
        <f t="shared" si="119"/>
        <v>8</v>
      </c>
    </row>
    <row r="220" spans="1:22" ht="12.75">
      <c r="A220" s="303"/>
      <c r="B220" s="73">
        <v>216</v>
      </c>
      <c r="C220" s="59" t="s">
        <v>490</v>
      </c>
      <c r="D220" s="100">
        <v>21</v>
      </c>
      <c r="E220" s="100">
        <v>1964</v>
      </c>
      <c r="F220" s="54">
        <v>1089.38</v>
      </c>
      <c r="G220" s="54">
        <v>1089.38</v>
      </c>
      <c r="H220" s="54">
        <v>4.03</v>
      </c>
      <c r="I220" s="54">
        <f t="shared" si="109"/>
        <v>4.03</v>
      </c>
      <c r="J220" s="54">
        <v>3.36</v>
      </c>
      <c r="K220" s="54">
        <f t="shared" si="110"/>
        <v>2.857</v>
      </c>
      <c r="L220" s="54">
        <f t="shared" si="111"/>
        <v>2.5765000000000002</v>
      </c>
      <c r="M220" s="54">
        <v>23</v>
      </c>
      <c r="N220" s="54">
        <f t="shared" si="112"/>
        <v>1.1729999999999998</v>
      </c>
      <c r="O220" s="54">
        <v>28.5</v>
      </c>
      <c r="P220" s="54">
        <f t="shared" si="113"/>
        <v>1.4535</v>
      </c>
      <c r="Q220" s="54">
        <f t="shared" si="114"/>
        <v>160</v>
      </c>
      <c r="R220" s="54">
        <f t="shared" si="115"/>
        <v>136.04761904761904</v>
      </c>
      <c r="S220" s="54">
        <f t="shared" si="116"/>
        <v>122.69047619047622</v>
      </c>
      <c r="T220" s="54">
        <f t="shared" si="117"/>
        <v>-0.7834999999999996</v>
      </c>
      <c r="U220" s="54">
        <f t="shared" si="118"/>
        <v>-0.2805000000000002</v>
      </c>
      <c r="V220" s="54">
        <f t="shared" si="119"/>
        <v>5.5</v>
      </c>
    </row>
    <row r="221" spans="1:22" ht="12.75">
      <c r="A221" s="303"/>
      <c r="B221" s="73">
        <v>217</v>
      </c>
      <c r="C221" s="19" t="s">
        <v>496</v>
      </c>
      <c r="D221" s="100">
        <v>22</v>
      </c>
      <c r="E221" s="100">
        <v>1977</v>
      </c>
      <c r="F221" s="102" t="s">
        <v>494</v>
      </c>
      <c r="G221" s="54">
        <v>1130.15</v>
      </c>
      <c r="H221" s="54">
        <v>1.78</v>
      </c>
      <c r="I221" s="54">
        <f t="shared" si="109"/>
        <v>1.78</v>
      </c>
      <c r="J221" s="54">
        <v>1.851</v>
      </c>
      <c r="K221" s="54">
        <f t="shared" si="110"/>
        <v>0.6580000000000001</v>
      </c>
      <c r="L221" s="54">
        <f t="shared" si="111"/>
        <v>0.8620000000000001</v>
      </c>
      <c r="M221" s="54">
        <v>22</v>
      </c>
      <c r="N221" s="54">
        <f t="shared" si="112"/>
        <v>1.1219999999999999</v>
      </c>
      <c r="O221" s="54">
        <v>18</v>
      </c>
      <c r="P221" s="54">
        <f t="shared" si="113"/>
        <v>0.9179999999999999</v>
      </c>
      <c r="Q221" s="54">
        <f t="shared" si="114"/>
        <v>84.13636363636364</v>
      </c>
      <c r="R221" s="54">
        <f t="shared" si="115"/>
        <v>29.909090909090914</v>
      </c>
      <c r="S221" s="54">
        <f t="shared" si="116"/>
        <v>39.18181818181819</v>
      </c>
      <c r="T221" s="54">
        <f aca="true" t="shared" si="120" ref="T221:T230">L221-J221</f>
        <v>-0.9889999999999999</v>
      </c>
      <c r="U221" s="54">
        <f t="shared" si="118"/>
        <v>0.20399999999999996</v>
      </c>
      <c r="V221" s="54">
        <f t="shared" si="119"/>
        <v>-4</v>
      </c>
    </row>
    <row r="222" spans="1:22" ht="12.75">
      <c r="A222" s="303"/>
      <c r="B222" s="73">
        <v>218</v>
      </c>
      <c r="C222" s="19" t="s">
        <v>497</v>
      </c>
      <c r="D222" s="100">
        <v>22</v>
      </c>
      <c r="E222" s="100">
        <v>1981</v>
      </c>
      <c r="F222" s="102" t="s">
        <v>494</v>
      </c>
      <c r="G222" s="54">
        <v>1220.59</v>
      </c>
      <c r="H222" s="54">
        <v>2.37</v>
      </c>
      <c r="I222" s="54">
        <f t="shared" si="109"/>
        <v>2.37</v>
      </c>
      <c r="J222" s="54">
        <v>1.851</v>
      </c>
      <c r="K222" s="54">
        <f t="shared" si="110"/>
        <v>0.9420000000000002</v>
      </c>
      <c r="L222" s="54">
        <f t="shared" si="111"/>
        <v>0.8400000000000003</v>
      </c>
      <c r="M222" s="54">
        <v>28</v>
      </c>
      <c r="N222" s="54">
        <f t="shared" si="112"/>
        <v>1.428</v>
      </c>
      <c r="O222" s="54">
        <v>30</v>
      </c>
      <c r="P222" s="54">
        <f t="shared" si="113"/>
        <v>1.5299999999999998</v>
      </c>
      <c r="Q222" s="54">
        <f t="shared" si="114"/>
        <v>84.13636363636364</v>
      </c>
      <c r="R222" s="54">
        <f t="shared" si="115"/>
        <v>42.81818181818183</v>
      </c>
      <c r="S222" s="54">
        <f t="shared" si="116"/>
        <v>38.181818181818194</v>
      </c>
      <c r="T222" s="54">
        <f t="shared" si="120"/>
        <v>-1.0109999999999997</v>
      </c>
      <c r="U222" s="54">
        <f t="shared" si="118"/>
        <v>-0.10199999999999987</v>
      </c>
      <c r="V222" s="54">
        <f t="shared" si="119"/>
        <v>2</v>
      </c>
    </row>
    <row r="223" spans="1:22" ht="12.75">
      <c r="A223" s="303"/>
      <c r="B223" s="73">
        <v>219</v>
      </c>
      <c r="C223" s="19" t="s">
        <v>498</v>
      </c>
      <c r="D223" s="100">
        <v>12</v>
      </c>
      <c r="E223" s="100">
        <v>1985</v>
      </c>
      <c r="F223" s="102" t="s">
        <v>494</v>
      </c>
      <c r="G223" s="54">
        <v>616.98</v>
      </c>
      <c r="H223" s="54">
        <v>1.214</v>
      </c>
      <c r="I223" s="54">
        <f t="shared" si="109"/>
        <v>1.214</v>
      </c>
      <c r="J223" s="54">
        <v>0.925</v>
      </c>
      <c r="K223" s="54">
        <f t="shared" si="110"/>
        <v>0.653</v>
      </c>
      <c r="L223" s="54">
        <f t="shared" si="111"/>
        <v>0.44900000000000007</v>
      </c>
      <c r="M223" s="54">
        <v>11</v>
      </c>
      <c r="N223" s="54">
        <f t="shared" si="112"/>
        <v>0.5609999999999999</v>
      </c>
      <c r="O223" s="54">
        <v>15</v>
      </c>
      <c r="P223" s="54">
        <f t="shared" si="113"/>
        <v>0.7649999999999999</v>
      </c>
      <c r="Q223" s="54">
        <f t="shared" si="114"/>
        <v>77.08333333333333</v>
      </c>
      <c r="R223" s="54">
        <f t="shared" si="115"/>
        <v>54.416666666666664</v>
      </c>
      <c r="S223" s="54">
        <f t="shared" si="116"/>
        <v>37.41666666666667</v>
      </c>
      <c r="T223" s="54">
        <f t="shared" si="120"/>
        <v>-0.476</v>
      </c>
      <c r="U223" s="54">
        <f t="shared" si="118"/>
        <v>-0.20399999999999996</v>
      </c>
      <c r="V223" s="54">
        <f t="shared" si="119"/>
        <v>4</v>
      </c>
    </row>
    <row r="224" spans="1:22" ht="12.75">
      <c r="A224" s="303"/>
      <c r="B224" s="73">
        <v>220</v>
      </c>
      <c r="C224" s="19" t="s">
        <v>499</v>
      </c>
      <c r="D224" s="100">
        <v>8</v>
      </c>
      <c r="E224" s="100">
        <v>1977</v>
      </c>
      <c r="F224" s="102" t="s">
        <v>494</v>
      </c>
      <c r="G224" s="54">
        <v>530.1</v>
      </c>
      <c r="H224" s="54">
        <v>0.861</v>
      </c>
      <c r="I224" s="54">
        <f t="shared" si="109"/>
        <v>0.861</v>
      </c>
      <c r="J224" s="54">
        <v>0.673</v>
      </c>
      <c r="K224" s="54">
        <f t="shared" si="110"/>
        <v>0.402</v>
      </c>
      <c r="L224" s="54">
        <f t="shared" si="111"/>
        <v>0.249</v>
      </c>
      <c r="M224" s="54">
        <v>9</v>
      </c>
      <c r="N224" s="54">
        <f t="shared" si="112"/>
        <v>0.45899999999999996</v>
      </c>
      <c r="O224" s="54">
        <v>12</v>
      </c>
      <c r="P224" s="54">
        <f t="shared" si="113"/>
        <v>0.612</v>
      </c>
      <c r="Q224" s="54">
        <f t="shared" si="114"/>
        <v>84.125</v>
      </c>
      <c r="R224" s="54">
        <f t="shared" si="115"/>
        <v>50.25</v>
      </c>
      <c r="S224" s="54">
        <f t="shared" si="116"/>
        <v>31.125</v>
      </c>
      <c r="T224" s="54">
        <f t="shared" si="120"/>
        <v>-0.42400000000000004</v>
      </c>
      <c r="U224" s="54">
        <f t="shared" si="118"/>
        <v>-0.15300000000000002</v>
      </c>
      <c r="V224" s="54">
        <f t="shared" si="119"/>
        <v>3</v>
      </c>
    </row>
    <row r="225" spans="1:22" ht="12.75">
      <c r="A225" s="303"/>
      <c r="B225" s="73">
        <v>221</v>
      </c>
      <c r="C225" s="19" t="s">
        <v>500</v>
      </c>
      <c r="D225" s="100">
        <v>22</v>
      </c>
      <c r="E225" s="100">
        <v>1983</v>
      </c>
      <c r="F225" s="102" t="s">
        <v>494</v>
      </c>
      <c r="G225" s="54">
        <v>1178.53</v>
      </c>
      <c r="H225" s="54">
        <v>5</v>
      </c>
      <c r="I225" s="54">
        <f t="shared" si="109"/>
        <v>5</v>
      </c>
      <c r="J225" s="54">
        <v>3.36</v>
      </c>
      <c r="K225" s="54">
        <f>I225-N225</f>
        <v>3.164</v>
      </c>
      <c r="L225" s="54">
        <f>I225-P225</f>
        <v>3.164</v>
      </c>
      <c r="M225" s="54">
        <v>36</v>
      </c>
      <c r="N225" s="54">
        <f t="shared" si="112"/>
        <v>1.8359999999999999</v>
      </c>
      <c r="O225" s="54">
        <v>36</v>
      </c>
      <c r="P225" s="54">
        <f t="shared" si="113"/>
        <v>1.8359999999999999</v>
      </c>
      <c r="Q225" s="54">
        <f>J225*1000/D225</f>
        <v>152.72727272727272</v>
      </c>
      <c r="R225" s="54">
        <f>K225*1000/D225</f>
        <v>143.8181818181818</v>
      </c>
      <c r="S225" s="54">
        <f>L225*1000/D225</f>
        <v>143.8181818181818</v>
      </c>
      <c r="T225" s="54">
        <f t="shared" si="120"/>
        <v>-0.19599999999999973</v>
      </c>
      <c r="U225" s="54">
        <f>N225-P225</f>
        <v>0</v>
      </c>
      <c r="V225" s="54">
        <f>O225-M225</f>
        <v>0</v>
      </c>
    </row>
    <row r="226" spans="1:22" ht="12.75">
      <c r="A226" s="303"/>
      <c r="B226" s="73">
        <v>222</v>
      </c>
      <c r="C226" s="19" t="s">
        <v>501</v>
      </c>
      <c r="D226" s="100">
        <v>22</v>
      </c>
      <c r="E226" s="100">
        <v>1983</v>
      </c>
      <c r="F226" s="102" t="s">
        <v>494</v>
      </c>
      <c r="G226" s="54">
        <v>1178.47</v>
      </c>
      <c r="H226" s="54">
        <v>5</v>
      </c>
      <c r="I226" s="54">
        <f t="shared" si="109"/>
        <v>5</v>
      </c>
      <c r="J226" s="54">
        <v>3.52</v>
      </c>
      <c r="K226" s="54">
        <f>I226-N226</f>
        <v>3.47</v>
      </c>
      <c r="L226" s="54">
        <f>I226-P226</f>
        <v>3.3680000000000003</v>
      </c>
      <c r="M226" s="54">
        <v>30</v>
      </c>
      <c r="N226" s="54">
        <f t="shared" si="112"/>
        <v>1.5299999999999998</v>
      </c>
      <c r="O226" s="54">
        <v>32</v>
      </c>
      <c r="P226" s="54">
        <f t="shared" si="113"/>
        <v>1.632</v>
      </c>
      <c r="Q226" s="54">
        <f>J226*1000/D226</f>
        <v>160</v>
      </c>
      <c r="R226" s="54">
        <f>K226*1000/D226</f>
        <v>157.72727272727272</v>
      </c>
      <c r="S226" s="54">
        <f>L226*1000/D226</f>
        <v>153.09090909090912</v>
      </c>
      <c r="T226" s="54">
        <f t="shared" si="120"/>
        <v>-0.1519999999999997</v>
      </c>
      <c r="U226" s="54">
        <f>N226-P226</f>
        <v>-0.10200000000000009</v>
      </c>
      <c r="V226" s="54">
        <f>O226-M226</f>
        <v>2</v>
      </c>
    </row>
    <row r="227" spans="1:22" ht="12.75">
      <c r="A227" s="303"/>
      <c r="B227" s="73">
        <v>223</v>
      </c>
      <c r="C227" s="19" t="s">
        <v>502</v>
      </c>
      <c r="D227" s="100">
        <v>24</v>
      </c>
      <c r="E227" s="100">
        <v>1964</v>
      </c>
      <c r="F227" s="102" t="s">
        <v>494</v>
      </c>
      <c r="G227" s="54">
        <v>1116.92</v>
      </c>
      <c r="H227" s="54">
        <v>5.6</v>
      </c>
      <c r="I227" s="54">
        <f t="shared" si="109"/>
        <v>5.6</v>
      </c>
      <c r="J227" s="54">
        <v>3.84</v>
      </c>
      <c r="K227" s="54">
        <f>I227-N227</f>
        <v>3.203</v>
      </c>
      <c r="L227" s="54">
        <f>I227-P227</f>
        <v>3.4579999999999997</v>
      </c>
      <c r="M227" s="54">
        <v>47</v>
      </c>
      <c r="N227" s="54">
        <f t="shared" si="112"/>
        <v>2.397</v>
      </c>
      <c r="O227" s="54">
        <v>42</v>
      </c>
      <c r="P227" s="54">
        <f t="shared" si="113"/>
        <v>2.142</v>
      </c>
      <c r="Q227" s="54">
        <f>J227*1000/D227</f>
        <v>160</v>
      </c>
      <c r="R227" s="54">
        <f>K227*1000/D227</f>
        <v>133.45833333333334</v>
      </c>
      <c r="S227" s="54">
        <f>L227*1000/D227</f>
        <v>144.08333333333331</v>
      </c>
      <c r="T227" s="54">
        <f t="shared" si="120"/>
        <v>-0.3820000000000001</v>
      </c>
      <c r="U227" s="54">
        <f>N227-P227</f>
        <v>0.2549999999999999</v>
      </c>
      <c r="V227" s="54">
        <f>O227-M227</f>
        <v>-5</v>
      </c>
    </row>
    <row r="228" spans="1:22" ht="12.75">
      <c r="A228" s="303"/>
      <c r="B228" s="73">
        <v>224</v>
      </c>
      <c r="C228" s="19" t="s">
        <v>503</v>
      </c>
      <c r="D228" s="100">
        <v>40</v>
      </c>
      <c r="E228" s="100">
        <v>1993</v>
      </c>
      <c r="F228" s="102" t="s">
        <v>494</v>
      </c>
      <c r="G228" s="54">
        <v>2243.66</v>
      </c>
      <c r="H228" s="54">
        <v>9</v>
      </c>
      <c r="I228" s="54">
        <f t="shared" si="109"/>
        <v>9</v>
      </c>
      <c r="J228" s="54">
        <v>6.32</v>
      </c>
      <c r="K228" s="54">
        <f>I228-N228</f>
        <v>6.144</v>
      </c>
      <c r="L228" s="54">
        <f>I228-P228</f>
        <v>6.042</v>
      </c>
      <c r="M228" s="54">
        <v>56</v>
      </c>
      <c r="N228" s="54">
        <f t="shared" si="112"/>
        <v>2.856</v>
      </c>
      <c r="O228" s="54">
        <v>58</v>
      </c>
      <c r="P228" s="54">
        <f t="shared" si="113"/>
        <v>2.9579999999999997</v>
      </c>
      <c r="Q228" s="54">
        <f>J228*1000/D228</f>
        <v>158</v>
      </c>
      <c r="R228" s="54">
        <f>K228*1000/D228</f>
        <v>153.6</v>
      </c>
      <c r="S228" s="54">
        <f>L228*1000/D228</f>
        <v>151.05</v>
      </c>
      <c r="T228" s="54">
        <f t="shared" si="120"/>
        <v>-0.27800000000000047</v>
      </c>
      <c r="U228" s="54">
        <f>N228-P228</f>
        <v>-0.10199999999999987</v>
      </c>
      <c r="V228" s="54">
        <f>O228-M228</f>
        <v>2</v>
      </c>
    </row>
    <row r="229" spans="1:22" ht="12.75">
      <c r="A229" s="303"/>
      <c r="B229" s="73">
        <v>225</v>
      </c>
      <c r="C229" s="10" t="s">
        <v>524</v>
      </c>
      <c r="D229" s="100">
        <v>12</v>
      </c>
      <c r="E229" s="100" t="s">
        <v>25</v>
      </c>
      <c r="F229" s="50">
        <v>706.92</v>
      </c>
      <c r="G229" s="50">
        <v>706.92</v>
      </c>
      <c r="H229" s="50">
        <v>2.054</v>
      </c>
      <c r="I229" s="50">
        <f>H229</f>
        <v>2.054</v>
      </c>
      <c r="J229" s="50">
        <f>D229*0.1456</f>
        <v>1.7472</v>
      </c>
      <c r="K229" s="50">
        <f>I229-N229</f>
        <v>1.0585999999999998</v>
      </c>
      <c r="L229" s="50">
        <f>I229-P229</f>
        <v>0.8373999999999997</v>
      </c>
      <c r="M229" s="50">
        <v>18</v>
      </c>
      <c r="N229" s="50">
        <f>M229*0.0553</f>
        <v>0.9954000000000001</v>
      </c>
      <c r="O229" s="50">
        <v>22</v>
      </c>
      <c r="P229" s="50">
        <f>O229*0.0553</f>
        <v>1.2166000000000001</v>
      </c>
      <c r="Q229" s="50">
        <v>160</v>
      </c>
      <c r="R229" s="50">
        <f>K229*1000/D229</f>
        <v>88.21666666666664</v>
      </c>
      <c r="S229" s="50">
        <f>L229*1000/D229</f>
        <v>69.78333333333332</v>
      </c>
      <c r="T229" s="50">
        <f t="shared" si="120"/>
        <v>-0.9098000000000004</v>
      </c>
      <c r="U229" s="50">
        <f>N229-P229</f>
        <v>-0.22120000000000006</v>
      </c>
      <c r="V229" s="50">
        <f>O229-M229</f>
        <v>4</v>
      </c>
    </row>
    <row r="230" spans="1:22" ht="12.75">
      <c r="A230" s="303"/>
      <c r="B230" s="73">
        <v>226</v>
      </c>
      <c r="C230" s="10" t="s">
        <v>525</v>
      </c>
      <c r="D230" s="100">
        <v>20</v>
      </c>
      <c r="E230" s="100" t="s">
        <v>25</v>
      </c>
      <c r="F230" s="50">
        <v>1108.85</v>
      </c>
      <c r="G230" s="50">
        <v>1108.85</v>
      </c>
      <c r="H230" s="50">
        <v>3.49</v>
      </c>
      <c r="I230" s="50">
        <f aca="true" t="shared" si="121" ref="I230:I243">H230</f>
        <v>3.49</v>
      </c>
      <c r="J230" s="50">
        <f aca="true" t="shared" si="122" ref="J230:J243">D230*0.1456</f>
        <v>2.912</v>
      </c>
      <c r="K230" s="50">
        <f aca="true" t="shared" si="123" ref="K230:K243">I230-N230</f>
        <v>2.0522</v>
      </c>
      <c r="L230" s="50">
        <f aca="true" t="shared" si="124" ref="L230:L243">I230-P230</f>
        <v>1.4992</v>
      </c>
      <c r="M230" s="50">
        <v>26</v>
      </c>
      <c r="N230" s="50">
        <f aca="true" t="shared" si="125" ref="N230:N243">M230*0.0553</f>
        <v>1.4378</v>
      </c>
      <c r="O230" s="50">
        <v>36</v>
      </c>
      <c r="P230" s="50">
        <f aca="true" t="shared" si="126" ref="P230:P243">O230*0.0553</f>
        <v>1.9908000000000001</v>
      </c>
      <c r="Q230" s="50">
        <v>160</v>
      </c>
      <c r="R230" s="50">
        <f aca="true" t="shared" si="127" ref="R230:R243">K230*1000/D230</f>
        <v>102.60999999999999</v>
      </c>
      <c r="S230" s="50">
        <f aca="true" t="shared" si="128" ref="S230:S243">L230*1000/D230</f>
        <v>74.96000000000001</v>
      </c>
      <c r="T230" s="50">
        <f t="shared" si="120"/>
        <v>-1.4127999999999998</v>
      </c>
      <c r="U230" s="50">
        <f aca="true" t="shared" si="129" ref="U230:U243">N230-P230</f>
        <v>-0.5530000000000002</v>
      </c>
      <c r="V230" s="50">
        <f aca="true" t="shared" si="130" ref="V230:V243">O230-M230</f>
        <v>10</v>
      </c>
    </row>
    <row r="231" spans="1:22" ht="12.75">
      <c r="A231" s="303"/>
      <c r="B231" s="73">
        <v>227</v>
      </c>
      <c r="C231" s="10" t="s">
        <v>526</v>
      </c>
      <c r="D231" s="100">
        <v>20</v>
      </c>
      <c r="E231" s="100" t="s">
        <v>25</v>
      </c>
      <c r="F231" s="50">
        <v>1089.03</v>
      </c>
      <c r="G231" s="50">
        <v>1089.03</v>
      </c>
      <c r="H231" s="50">
        <v>3.698</v>
      </c>
      <c r="I231" s="50">
        <f t="shared" si="121"/>
        <v>3.698</v>
      </c>
      <c r="J231" s="50">
        <f t="shared" si="122"/>
        <v>2.912</v>
      </c>
      <c r="K231" s="50">
        <f t="shared" si="123"/>
        <v>1.7625</v>
      </c>
      <c r="L231" s="50">
        <f t="shared" si="124"/>
        <v>1.4306999999999999</v>
      </c>
      <c r="M231" s="50">
        <v>35</v>
      </c>
      <c r="N231" s="50">
        <f t="shared" si="125"/>
        <v>1.9355</v>
      </c>
      <c r="O231" s="50">
        <v>41</v>
      </c>
      <c r="P231" s="50">
        <f t="shared" si="126"/>
        <v>2.2673</v>
      </c>
      <c r="Q231" s="50">
        <v>160</v>
      </c>
      <c r="R231" s="50">
        <f t="shared" si="127"/>
        <v>88.125</v>
      </c>
      <c r="S231" s="50">
        <f t="shared" si="128"/>
        <v>71.535</v>
      </c>
      <c r="T231" s="50">
        <f aca="true" t="shared" si="131" ref="T231:T243">L231-J231</f>
        <v>-1.4813</v>
      </c>
      <c r="U231" s="50">
        <f t="shared" si="129"/>
        <v>-0.3318000000000001</v>
      </c>
      <c r="V231" s="50">
        <f t="shared" si="130"/>
        <v>6</v>
      </c>
    </row>
    <row r="232" spans="1:22" ht="12.75">
      <c r="A232" s="303"/>
      <c r="B232" s="73">
        <v>228</v>
      </c>
      <c r="C232" s="10" t="s">
        <v>527</v>
      </c>
      <c r="D232" s="100">
        <v>30</v>
      </c>
      <c r="E232" s="100" t="s">
        <v>25</v>
      </c>
      <c r="F232" s="50">
        <v>1556.58</v>
      </c>
      <c r="G232" s="50">
        <v>1556.58</v>
      </c>
      <c r="H232" s="50">
        <v>5.53</v>
      </c>
      <c r="I232" s="50">
        <f t="shared" si="121"/>
        <v>5.53</v>
      </c>
      <c r="J232" s="50">
        <f t="shared" si="122"/>
        <v>4.368</v>
      </c>
      <c r="K232" s="50">
        <f t="shared" si="123"/>
        <v>2.9309000000000003</v>
      </c>
      <c r="L232" s="50">
        <f t="shared" si="124"/>
        <v>2.4332000000000003</v>
      </c>
      <c r="M232" s="50">
        <v>47</v>
      </c>
      <c r="N232" s="50">
        <f t="shared" si="125"/>
        <v>2.5991</v>
      </c>
      <c r="O232" s="50">
        <v>56</v>
      </c>
      <c r="P232" s="50">
        <f t="shared" si="126"/>
        <v>3.0968</v>
      </c>
      <c r="Q232" s="50">
        <v>160</v>
      </c>
      <c r="R232" s="50">
        <f t="shared" si="127"/>
        <v>97.69666666666667</v>
      </c>
      <c r="S232" s="50">
        <f t="shared" si="128"/>
        <v>81.10666666666667</v>
      </c>
      <c r="T232" s="50">
        <f t="shared" si="131"/>
        <v>-1.9348</v>
      </c>
      <c r="U232" s="50">
        <f t="shared" si="129"/>
        <v>-0.49770000000000003</v>
      </c>
      <c r="V232" s="50">
        <f t="shared" si="130"/>
        <v>9</v>
      </c>
    </row>
    <row r="233" spans="1:22" ht="12.75">
      <c r="A233" s="303"/>
      <c r="B233" s="73">
        <v>229</v>
      </c>
      <c r="C233" s="10" t="s">
        <v>528</v>
      </c>
      <c r="D233" s="100">
        <v>20</v>
      </c>
      <c r="E233" s="100">
        <v>1993</v>
      </c>
      <c r="F233" s="50">
        <v>1096.64</v>
      </c>
      <c r="G233" s="50">
        <v>1096.64</v>
      </c>
      <c r="H233" s="50">
        <v>4.34</v>
      </c>
      <c r="I233" s="50">
        <f t="shared" si="121"/>
        <v>4.34</v>
      </c>
      <c r="J233" s="50">
        <f t="shared" si="122"/>
        <v>2.912</v>
      </c>
      <c r="K233" s="50">
        <f t="shared" si="123"/>
        <v>1.6302999999999996</v>
      </c>
      <c r="L233" s="50">
        <f t="shared" si="124"/>
        <v>1.5362899999999997</v>
      </c>
      <c r="M233" s="50">
        <v>49</v>
      </c>
      <c r="N233" s="50">
        <f t="shared" si="125"/>
        <v>2.7097</v>
      </c>
      <c r="O233" s="50">
        <v>50.7</v>
      </c>
      <c r="P233" s="50">
        <f t="shared" si="126"/>
        <v>2.80371</v>
      </c>
      <c r="Q233" s="50">
        <v>160</v>
      </c>
      <c r="R233" s="50">
        <f t="shared" si="127"/>
        <v>81.51499999999999</v>
      </c>
      <c r="S233" s="50">
        <f t="shared" si="128"/>
        <v>76.81449999999998</v>
      </c>
      <c r="T233" s="50">
        <f t="shared" si="131"/>
        <v>-1.3757100000000002</v>
      </c>
      <c r="U233" s="50">
        <f t="shared" si="129"/>
        <v>-0.09400999999999993</v>
      </c>
      <c r="V233" s="50">
        <f t="shared" si="130"/>
        <v>1.7000000000000028</v>
      </c>
    </row>
    <row r="234" spans="1:22" ht="12.75">
      <c r="A234" s="303"/>
      <c r="B234" s="73">
        <v>230</v>
      </c>
      <c r="C234" s="4" t="s">
        <v>529</v>
      </c>
      <c r="D234" s="115">
        <v>20</v>
      </c>
      <c r="E234" s="100" t="s">
        <v>25</v>
      </c>
      <c r="F234" s="114">
        <v>1070.75</v>
      </c>
      <c r="G234" s="114">
        <v>1070.75</v>
      </c>
      <c r="H234" s="50">
        <v>4.032</v>
      </c>
      <c r="I234" s="50">
        <f t="shared" si="121"/>
        <v>4.032</v>
      </c>
      <c r="J234" s="50">
        <f t="shared" si="122"/>
        <v>2.912</v>
      </c>
      <c r="K234" s="50">
        <f t="shared" si="123"/>
        <v>1.4882</v>
      </c>
      <c r="L234" s="50">
        <f t="shared" si="124"/>
        <v>1.4882</v>
      </c>
      <c r="M234" s="50">
        <v>46</v>
      </c>
      <c r="N234" s="50">
        <f t="shared" si="125"/>
        <v>2.5438</v>
      </c>
      <c r="O234" s="108">
        <v>46</v>
      </c>
      <c r="P234" s="50">
        <f t="shared" si="126"/>
        <v>2.5438</v>
      </c>
      <c r="Q234" s="50">
        <v>160</v>
      </c>
      <c r="R234" s="50">
        <f t="shared" si="127"/>
        <v>74.41</v>
      </c>
      <c r="S234" s="50">
        <f t="shared" si="128"/>
        <v>74.41</v>
      </c>
      <c r="T234" s="50">
        <f t="shared" si="131"/>
        <v>-1.4238</v>
      </c>
      <c r="U234" s="50">
        <f t="shared" si="129"/>
        <v>0</v>
      </c>
      <c r="V234" s="50">
        <f t="shared" si="130"/>
        <v>0</v>
      </c>
    </row>
    <row r="235" spans="1:22" ht="12.75">
      <c r="A235" s="303"/>
      <c r="B235" s="73">
        <v>231</v>
      </c>
      <c r="C235" s="4" t="s">
        <v>530</v>
      </c>
      <c r="D235" s="115">
        <v>20</v>
      </c>
      <c r="E235" s="100" t="s">
        <v>25</v>
      </c>
      <c r="F235" s="114">
        <v>1052.62</v>
      </c>
      <c r="G235" s="114">
        <v>1052.62</v>
      </c>
      <c r="H235" s="50">
        <v>4.305</v>
      </c>
      <c r="I235" s="50">
        <f t="shared" si="121"/>
        <v>4.305</v>
      </c>
      <c r="J235" s="50">
        <f t="shared" si="122"/>
        <v>2.912</v>
      </c>
      <c r="K235" s="50">
        <f t="shared" si="123"/>
        <v>1.4846999999999997</v>
      </c>
      <c r="L235" s="50">
        <f t="shared" si="124"/>
        <v>1.5399999999999996</v>
      </c>
      <c r="M235" s="50">
        <v>51</v>
      </c>
      <c r="N235" s="50">
        <f t="shared" si="125"/>
        <v>2.8203</v>
      </c>
      <c r="O235" s="108">
        <v>50</v>
      </c>
      <c r="P235" s="50">
        <f t="shared" si="126"/>
        <v>2.765</v>
      </c>
      <c r="Q235" s="50">
        <v>160</v>
      </c>
      <c r="R235" s="50">
        <f t="shared" si="127"/>
        <v>74.23499999999999</v>
      </c>
      <c r="S235" s="50">
        <f t="shared" si="128"/>
        <v>76.99999999999997</v>
      </c>
      <c r="T235" s="50">
        <f t="shared" si="131"/>
        <v>-1.3720000000000003</v>
      </c>
      <c r="U235" s="50">
        <f t="shared" si="129"/>
        <v>0.055299999999999905</v>
      </c>
      <c r="V235" s="50">
        <f t="shared" si="130"/>
        <v>-1</v>
      </c>
    </row>
    <row r="236" spans="1:22" ht="12.75">
      <c r="A236" s="303"/>
      <c r="B236" s="73">
        <v>232</v>
      </c>
      <c r="C236" s="4" t="s">
        <v>531</v>
      </c>
      <c r="D236" s="115">
        <v>18</v>
      </c>
      <c r="E236" s="100" t="s">
        <v>25</v>
      </c>
      <c r="F236" s="114">
        <v>1330.03</v>
      </c>
      <c r="G236" s="114">
        <v>1330.03</v>
      </c>
      <c r="H236" s="50">
        <v>3.677</v>
      </c>
      <c r="I236" s="50">
        <f t="shared" si="121"/>
        <v>3.677</v>
      </c>
      <c r="J236" s="50">
        <f t="shared" si="122"/>
        <v>2.6208</v>
      </c>
      <c r="K236" s="50">
        <f t="shared" si="123"/>
        <v>1.4097</v>
      </c>
      <c r="L236" s="50">
        <f t="shared" si="124"/>
        <v>1.4097</v>
      </c>
      <c r="M236" s="50">
        <v>41</v>
      </c>
      <c r="N236" s="50">
        <f t="shared" si="125"/>
        <v>2.2673</v>
      </c>
      <c r="O236" s="108">
        <v>41</v>
      </c>
      <c r="P236" s="50">
        <f t="shared" si="126"/>
        <v>2.2673</v>
      </c>
      <c r="Q236" s="50">
        <v>160</v>
      </c>
      <c r="R236" s="50">
        <f t="shared" si="127"/>
        <v>78.31666666666666</v>
      </c>
      <c r="S236" s="50">
        <f t="shared" si="128"/>
        <v>78.31666666666666</v>
      </c>
      <c r="T236" s="50">
        <f t="shared" si="131"/>
        <v>-1.2111</v>
      </c>
      <c r="U236" s="50">
        <f t="shared" si="129"/>
        <v>0</v>
      </c>
      <c r="V236" s="50">
        <f t="shared" si="130"/>
        <v>0</v>
      </c>
    </row>
    <row r="237" spans="1:22" ht="12.75">
      <c r="A237" s="303"/>
      <c r="B237" s="73">
        <v>233</v>
      </c>
      <c r="C237" s="4" t="s">
        <v>532</v>
      </c>
      <c r="D237" s="115">
        <v>12</v>
      </c>
      <c r="E237" s="100" t="s">
        <v>25</v>
      </c>
      <c r="F237" s="114">
        <v>706.2</v>
      </c>
      <c r="G237" s="114">
        <v>706.2</v>
      </c>
      <c r="H237" s="50">
        <v>2.028</v>
      </c>
      <c r="I237" s="50">
        <f t="shared" si="121"/>
        <v>2.028</v>
      </c>
      <c r="J237" s="50">
        <f t="shared" si="122"/>
        <v>1.7472</v>
      </c>
      <c r="K237" s="50">
        <f t="shared" si="123"/>
        <v>0.9219999999999999</v>
      </c>
      <c r="L237" s="50">
        <f t="shared" si="124"/>
        <v>0.8667</v>
      </c>
      <c r="M237" s="50">
        <v>20</v>
      </c>
      <c r="N237" s="50">
        <f t="shared" si="125"/>
        <v>1.106</v>
      </c>
      <c r="O237" s="108">
        <v>21</v>
      </c>
      <c r="P237" s="50">
        <f t="shared" si="126"/>
        <v>1.1613</v>
      </c>
      <c r="Q237" s="50">
        <v>160</v>
      </c>
      <c r="R237" s="50">
        <f t="shared" si="127"/>
        <v>76.83333333333333</v>
      </c>
      <c r="S237" s="50">
        <f t="shared" si="128"/>
        <v>72.22500000000001</v>
      </c>
      <c r="T237" s="50">
        <f t="shared" si="131"/>
        <v>-0.8805000000000001</v>
      </c>
      <c r="U237" s="50">
        <f t="shared" si="129"/>
        <v>-0.055299999999999905</v>
      </c>
      <c r="V237" s="50">
        <f t="shared" si="130"/>
        <v>1</v>
      </c>
    </row>
    <row r="238" spans="1:22" ht="12.75">
      <c r="A238" s="303"/>
      <c r="B238" s="73">
        <v>234</v>
      </c>
      <c r="C238" s="4" t="s">
        <v>533</v>
      </c>
      <c r="D238" s="246">
        <v>25</v>
      </c>
      <c r="E238" s="100" t="s">
        <v>25</v>
      </c>
      <c r="F238" s="114">
        <v>1280.44</v>
      </c>
      <c r="G238" s="114">
        <v>1280.44</v>
      </c>
      <c r="H238" s="50">
        <v>4.406</v>
      </c>
      <c r="I238" s="50">
        <f t="shared" si="121"/>
        <v>4.406</v>
      </c>
      <c r="J238" s="50">
        <f t="shared" si="122"/>
        <v>3.64</v>
      </c>
      <c r="K238" s="50">
        <f t="shared" si="123"/>
        <v>2.747</v>
      </c>
      <c r="L238" s="50">
        <f t="shared" si="124"/>
        <v>2.0557499999999997</v>
      </c>
      <c r="M238" s="50">
        <v>30</v>
      </c>
      <c r="N238" s="50">
        <f t="shared" si="125"/>
        <v>1.659</v>
      </c>
      <c r="O238" s="108">
        <v>42.5</v>
      </c>
      <c r="P238" s="50">
        <f t="shared" si="126"/>
        <v>2.35025</v>
      </c>
      <c r="Q238" s="50">
        <v>160</v>
      </c>
      <c r="R238" s="50">
        <f t="shared" si="127"/>
        <v>109.88</v>
      </c>
      <c r="S238" s="50">
        <f t="shared" si="128"/>
        <v>82.22999999999998</v>
      </c>
      <c r="T238" s="50">
        <f t="shared" si="131"/>
        <v>-1.5842500000000004</v>
      </c>
      <c r="U238" s="50">
        <f t="shared" si="129"/>
        <v>-0.6912499999999999</v>
      </c>
      <c r="V238" s="50">
        <f t="shared" si="130"/>
        <v>12.5</v>
      </c>
    </row>
    <row r="239" spans="1:22" ht="12.75">
      <c r="A239" s="303"/>
      <c r="B239" s="73">
        <v>235</v>
      </c>
      <c r="C239" s="19" t="s">
        <v>534</v>
      </c>
      <c r="D239" s="100">
        <v>19</v>
      </c>
      <c r="E239" s="100" t="s">
        <v>25</v>
      </c>
      <c r="F239" s="54">
        <v>1124.4</v>
      </c>
      <c r="G239" s="54">
        <v>1124.4</v>
      </c>
      <c r="H239" s="54">
        <v>4.362</v>
      </c>
      <c r="I239" s="54">
        <f t="shared" si="121"/>
        <v>4.362</v>
      </c>
      <c r="J239" s="54">
        <f t="shared" si="122"/>
        <v>2.7664</v>
      </c>
      <c r="K239" s="54">
        <f t="shared" si="123"/>
        <v>2.8136</v>
      </c>
      <c r="L239" s="54">
        <f t="shared" si="124"/>
        <v>3.01268</v>
      </c>
      <c r="M239" s="54">
        <v>28</v>
      </c>
      <c r="N239" s="54">
        <f t="shared" si="125"/>
        <v>1.5484</v>
      </c>
      <c r="O239" s="54">
        <v>24.4</v>
      </c>
      <c r="P239" s="54">
        <f t="shared" si="126"/>
        <v>1.34932</v>
      </c>
      <c r="Q239" s="54">
        <v>160</v>
      </c>
      <c r="R239" s="54">
        <f t="shared" si="127"/>
        <v>148.0842105263158</v>
      </c>
      <c r="S239" s="54">
        <f t="shared" si="128"/>
        <v>158.5621052631579</v>
      </c>
      <c r="T239" s="54">
        <f t="shared" si="131"/>
        <v>0.24628000000000005</v>
      </c>
      <c r="U239" s="54">
        <f t="shared" si="129"/>
        <v>0.19907999999999992</v>
      </c>
      <c r="V239" s="54">
        <f t="shared" si="130"/>
        <v>-3.6000000000000014</v>
      </c>
    </row>
    <row r="240" spans="1:22" ht="12.75">
      <c r="A240" s="303"/>
      <c r="B240" s="73">
        <v>236</v>
      </c>
      <c r="C240" s="19" t="s">
        <v>535</v>
      </c>
      <c r="D240" s="100">
        <v>55</v>
      </c>
      <c r="E240" s="100" t="s">
        <v>25</v>
      </c>
      <c r="F240" s="54">
        <v>2494.85</v>
      </c>
      <c r="G240" s="54">
        <v>2494.85</v>
      </c>
      <c r="H240" s="54">
        <v>12.1</v>
      </c>
      <c r="I240" s="54">
        <f t="shared" si="121"/>
        <v>12.1</v>
      </c>
      <c r="J240" s="54">
        <f t="shared" si="122"/>
        <v>8.008000000000001</v>
      </c>
      <c r="K240" s="54">
        <f t="shared" si="123"/>
        <v>8.229</v>
      </c>
      <c r="L240" s="54">
        <f t="shared" si="124"/>
        <v>8.7267</v>
      </c>
      <c r="M240" s="54">
        <v>70</v>
      </c>
      <c r="N240" s="54">
        <f t="shared" si="125"/>
        <v>3.871</v>
      </c>
      <c r="O240" s="54">
        <v>61</v>
      </c>
      <c r="P240" s="54">
        <f t="shared" si="126"/>
        <v>3.3733</v>
      </c>
      <c r="Q240" s="54">
        <v>160</v>
      </c>
      <c r="R240" s="54">
        <f t="shared" si="127"/>
        <v>149.61818181818182</v>
      </c>
      <c r="S240" s="54">
        <f t="shared" si="128"/>
        <v>158.66727272727272</v>
      </c>
      <c r="T240" s="54">
        <f t="shared" si="131"/>
        <v>0.7186999999999983</v>
      </c>
      <c r="U240" s="54">
        <f t="shared" si="129"/>
        <v>0.49770000000000003</v>
      </c>
      <c r="V240" s="54">
        <f t="shared" si="130"/>
        <v>-9</v>
      </c>
    </row>
    <row r="241" spans="1:22" ht="12.75">
      <c r="A241" s="303"/>
      <c r="B241" s="73">
        <v>237</v>
      </c>
      <c r="C241" s="19" t="s">
        <v>536</v>
      </c>
      <c r="D241" s="100">
        <v>22</v>
      </c>
      <c r="E241" s="100" t="s">
        <v>25</v>
      </c>
      <c r="F241" s="54">
        <v>1219.97</v>
      </c>
      <c r="G241" s="54">
        <v>1219.97</v>
      </c>
      <c r="H241" s="54">
        <v>5.483</v>
      </c>
      <c r="I241" s="54">
        <f t="shared" si="121"/>
        <v>5.483</v>
      </c>
      <c r="J241" s="54">
        <f t="shared" si="122"/>
        <v>3.2032000000000003</v>
      </c>
      <c r="K241" s="54">
        <f t="shared" si="123"/>
        <v>3.0497999999999994</v>
      </c>
      <c r="L241" s="54">
        <f t="shared" si="124"/>
        <v>3.4921999999999995</v>
      </c>
      <c r="M241" s="54">
        <v>44</v>
      </c>
      <c r="N241" s="54">
        <f t="shared" si="125"/>
        <v>2.4332000000000003</v>
      </c>
      <c r="O241" s="54">
        <v>36</v>
      </c>
      <c r="P241" s="54">
        <f t="shared" si="126"/>
        <v>1.9908000000000001</v>
      </c>
      <c r="Q241" s="54">
        <v>160</v>
      </c>
      <c r="R241" s="54">
        <f t="shared" si="127"/>
        <v>138.6272727272727</v>
      </c>
      <c r="S241" s="54">
        <f t="shared" si="128"/>
        <v>158.73636363636362</v>
      </c>
      <c r="T241" s="54">
        <f t="shared" si="131"/>
        <v>0.28899999999999926</v>
      </c>
      <c r="U241" s="54">
        <f t="shared" si="129"/>
        <v>0.4424000000000001</v>
      </c>
      <c r="V241" s="54">
        <f t="shared" si="130"/>
        <v>-8</v>
      </c>
    </row>
    <row r="242" spans="1:22" ht="12.75">
      <c r="A242" s="303"/>
      <c r="B242" s="73">
        <v>238</v>
      </c>
      <c r="C242" s="19" t="s">
        <v>541</v>
      </c>
      <c r="D242" s="100">
        <v>21</v>
      </c>
      <c r="E242" s="100" t="s">
        <v>25</v>
      </c>
      <c r="F242" s="54">
        <v>1076.8</v>
      </c>
      <c r="G242" s="54">
        <v>1076.8</v>
      </c>
      <c r="H242" s="54">
        <v>5.348</v>
      </c>
      <c r="I242" s="54">
        <f t="shared" si="121"/>
        <v>5.348</v>
      </c>
      <c r="J242" s="54">
        <f t="shared" si="122"/>
        <v>3.0576000000000003</v>
      </c>
      <c r="K242" s="54">
        <f t="shared" si="123"/>
        <v>3.3019</v>
      </c>
      <c r="L242" s="54">
        <f t="shared" si="124"/>
        <v>3.3571999999999997</v>
      </c>
      <c r="M242" s="54">
        <v>37</v>
      </c>
      <c r="N242" s="54">
        <f t="shared" si="125"/>
        <v>2.0461</v>
      </c>
      <c r="O242" s="54">
        <v>36</v>
      </c>
      <c r="P242" s="54">
        <f t="shared" si="126"/>
        <v>1.9908000000000001</v>
      </c>
      <c r="Q242" s="54">
        <v>160</v>
      </c>
      <c r="R242" s="54">
        <f t="shared" si="127"/>
        <v>157.23333333333332</v>
      </c>
      <c r="S242" s="54">
        <f t="shared" si="128"/>
        <v>159.86666666666665</v>
      </c>
      <c r="T242" s="54">
        <f t="shared" si="131"/>
        <v>0.2995999999999994</v>
      </c>
      <c r="U242" s="54">
        <f t="shared" si="129"/>
        <v>0.055299999999999905</v>
      </c>
      <c r="V242" s="54">
        <f t="shared" si="130"/>
        <v>-1</v>
      </c>
    </row>
    <row r="243" spans="1:22" ht="12.75">
      <c r="A243" s="303"/>
      <c r="B243" s="73">
        <v>239</v>
      </c>
      <c r="C243" s="19" t="s">
        <v>542</v>
      </c>
      <c r="D243" s="100">
        <v>20</v>
      </c>
      <c r="E243" s="100" t="s">
        <v>25</v>
      </c>
      <c r="F243" s="54">
        <v>1093.45</v>
      </c>
      <c r="G243" s="54">
        <v>1093.45</v>
      </c>
      <c r="H243" s="54">
        <v>4.691</v>
      </c>
      <c r="I243" s="54">
        <f t="shared" si="121"/>
        <v>4.691</v>
      </c>
      <c r="J243" s="54">
        <f t="shared" si="122"/>
        <v>2.912</v>
      </c>
      <c r="K243" s="54">
        <f t="shared" si="123"/>
        <v>2.8107999999999995</v>
      </c>
      <c r="L243" s="54">
        <f t="shared" si="124"/>
        <v>3.1978999999999997</v>
      </c>
      <c r="M243" s="54">
        <v>34</v>
      </c>
      <c r="N243" s="54">
        <f t="shared" si="125"/>
        <v>1.8802</v>
      </c>
      <c r="O243" s="54">
        <v>27</v>
      </c>
      <c r="P243" s="54">
        <f t="shared" si="126"/>
        <v>1.4931</v>
      </c>
      <c r="Q243" s="54">
        <v>160</v>
      </c>
      <c r="R243" s="54">
        <f t="shared" si="127"/>
        <v>140.54</v>
      </c>
      <c r="S243" s="54">
        <f t="shared" si="128"/>
        <v>159.89499999999998</v>
      </c>
      <c r="T243" s="54">
        <f t="shared" si="131"/>
        <v>0.2858999999999998</v>
      </c>
      <c r="U243" s="54">
        <f t="shared" si="129"/>
        <v>0.3871</v>
      </c>
      <c r="V243" s="54">
        <f t="shared" si="130"/>
        <v>-7</v>
      </c>
    </row>
    <row r="244" spans="1:22" ht="12.75">
      <c r="A244" s="303"/>
      <c r="B244" s="73">
        <v>240</v>
      </c>
      <c r="C244" s="59" t="s">
        <v>564</v>
      </c>
      <c r="D244" s="100">
        <v>116</v>
      </c>
      <c r="E244" s="100">
        <v>2007</v>
      </c>
      <c r="F244" s="114">
        <v>7057.15</v>
      </c>
      <c r="G244" s="114">
        <v>7057.15</v>
      </c>
      <c r="H244" s="114">
        <v>14.03</v>
      </c>
      <c r="I244" s="114">
        <f>H244</f>
        <v>14.03</v>
      </c>
      <c r="J244" s="114">
        <v>9.092892</v>
      </c>
      <c r="K244" s="114">
        <f>I244-N244</f>
        <v>0.005000000000000782</v>
      </c>
      <c r="L244" s="114">
        <f>I244-P244</f>
        <v>-4.744336000000002</v>
      </c>
      <c r="M244" s="114">
        <v>275</v>
      </c>
      <c r="N244" s="114">
        <f>M244*0.051</f>
        <v>14.024999999999999</v>
      </c>
      <c r="O244" s="114">
        <v>350.595</v>
      </c>
      <c r="P244" s="114">
        <v>18.774336</v>
      </c>
      <c r="Q244" s="114">
        <f>J244*1000/D244</f>
        <v>78.38700000000001</v>
      </c>
      <c r="R244" s="114">
        <f>K244*1000/D244</f>
        <v>0.04310344827586881</v>
      </c>
      <c r="S244" s="114">
        <f>L244*1000/D244</f>
        <v>-40.899448275862085</v>
      </c>
      <c r="T244" s="114">
        <f>L244-J244</f>
        <v>-13.837228000000003</v>
      </c>
      <c r="U244" s="114">
        <f>N244-P244</f>
        <v>-4.749336000000003</v>
      </c>
      <c r="V244" s="114">
        <f>O244-M244</f>
        <v>75.59500000000003</v>
      </c>
    </row>
    <row r="245" spans="1:22" ht="12.75">
      <c r="A245" s="303"/>
      <c r="B245" s="73">
        <v>241</v>
      </c>
      <c r="C245" s="59" t="s">
        <v>565</v>
      </c>
      <c r="D245" s="100">
        <v>56</v>
      </c>
      <c r="E245" s="100">
        <v>2008</v>
      </c>
      <c r="F245" s="114">
        <v>3105.9</v>
      </c>
      <c r="G245" s="114">
        <v>3105.9</v>
      </c>
      <c r="H245" s="114">
        <v>7.5</v>
      </c>
      <c r="I245" s="114">
        <f aca="true" t="shared" si="132" ref="I245:I264">H245</f>
        <v>7.5</v>
      </c>
      <c r="J245" s="114">
        <v>4.389672</v>
      </c>
      <c r="K245" s="114">
        <f aca="true" t="shared" si="133" ref="K245:K264">I245-N245</f>
        <v>1.2270000000000003</v>
      </c>
      <c r="L245" s="114">
        <f aca="true" t="shared" si="134" ref="L245:L264">I245-P245</f>
        <v>0.20900500000000033</v>
      </c>
      <c r="M245" s="114">
        <v>123</v>
      </c>
      <c r="N245" s="114">
        <f aca="true" t="shared" si="135" ref="N245:N264">M245*0.051</f>
        <v>6.273</v>
      </c>
      <c r="O245" s="114">
        <v>136.153</v>
      </c>
      <c r="P245" s="114">
        <v>7.290995</v>
      </c>
      <c r="Q245" s="114">
        <f aca="true" t="shared" si="136" ref="Q245:Q264">J245*1000/D245</f>
        <v>78.38699999999999</v>
      </c>
      <c r="R245" s="114">
        <f aca="true" t="shared" si="137" ref="R245:R264">K245*1000/D245</f>
        <v>21.91071428571429</v>
      </c>
      <c r="S245" s="114">
        <f aca="true" t="shared" si="138" ref="S245:S264">L245*1000/D245</f>
        <v>3.732232142857149</v>
      </c>
      <c r="T245" s="114">
        <f aca="true" t="shared" si="139" ref="T245:T264">L245-J245</f>
        <v>-4.180667</v>
      </c>
      <c r="U245" s="114">
        <f aca="true" t="shared" si="140" ref="U245:U264">N245-P245</f>
        <v>-1.017995</v>
      </c>
      <c r="V245" s="114">
        <f aca="true" t="shared" si="141" ref="V245:V264">O245-M245</f>
        <v>13.152999999999992</v>
      </c>
    </row>
    <row r="246" spans="1:22" ht="12.75">
      <c r="A246" s="303"/>
      <c r="B246" s="73">
        <v>242</v>
      </c>
      <c r="C246" s="59" t="s">
        <v>566</v>
      </c>
      <c r="D246" s="100">
        <v>90</v>
      </c>
      <c r="E246" s="100">
        <v>2007</v>
      </c>
      <c r="F246" s="50">
        <v>5510.5</v>
      </c>
      <c r="G246" s="50">
        <v>5307.25</v>
      </c>
      <c r="H246" s="114">
        <v>10.268</v>
      </c>
      <c r="I246" s="114">
        <f t="shared" si="132"/>
        <v>10.268</v>
      </c>
      <c r="J246" s="114">
        <v>7.05483</v>
      </c>
      <c r="K246" s="114">
        <f t="shared" si="133"/>
        <v>-1.3089999999999993</v>
      </c>
      <c r="L246" s="114">
        <f t="shared" si="134"/>
        <v>-3.211501</v>
      </c>
      <c r="M246" s="114">
        <v>227</v>
      </c>
      <c r="N246" s="114">
        <f t="shared" si="135"/>
        <v>11.577</v>
      </c>
      <c r="O246" s="114">
        <v>251.718</v>
      </c>
      <c r="P246" s="114">
        <v>13.479501</v>
      </c>
      <c r="Q246" s="114">
        <f t="shared" si="136"/>
        <v>78.387</v>
      </c>
      <c r="R246" s="114">
        <f t="shared" si="137"/>
        <v>-14.544444444444437</v>
      </c>
      <c r="S246" s="114">
        <f t="shared" si="138"/>
        <v>-35.683344444444444</v>
      </c>
      <c r="T246" s="114">
        <f t="shared" si="139"/>
        <v>-10.266331000000001</v>
      </c>
      <c r="U246" s="114">
        <f t="shared" si="140"/>
        <v>-1.9025010000000009</v>
      </c>
      <c r="V246" s="114">
        <f t="shared" si="141"/>
        <v>24.71799999999999</v>
      </c>
    </row>
    <row r="247" spans="1:22" ht="12.75">
      <c r="A247" s="303"/>
      <c r="B247" s="73">
        <v>243</v>
      </c>
      <c r="C247" s="59" t="s">
        <v>568</v>
      </c>
      <c r="D247" s="100">
        <v>64</v>
      </c>
      <c r="E247" s="100">
        <v>2006</v>
      </c>
      <c r="F247" s="50">
        <v>3365.47</v>
      </c>
      <c r="G247" s="50">
        <v>3365.47</v>
      </c>
      <c r="H247" s="114">
        <v>5.817</v>
      </c>
      <c r="I247" s="114">
        <f t="shared" si="132"/>
        <v>5.817</v>
      </c>
      <c r="J247" s="114">
        <v>5.016768</v>
      </c>
      <c r="K247" s="114">
        <f t="shared" si="133"/>
        <v>-1.0679999999999996</v>
      </c>
      <c r="L247" s="114">
        <f t="shared" si="134"/>
        <v>-2.156543</v>
      </c>
      <c r="M247" s="114">
        <v>135</v>
      </c>
      <c r="N247" s="114">
        <f t="shared" si="135"/>
        <v>6.885</v>
      </c>
      <c r="O247" s="114">
        <v>148.899</v>
      </c>
      <c r="P247" s="114">
        <v>7.973543</v>
      </c>
      <c r="Q247" s="114">
        <f t="shared" si="136"/>
        <v>78.387</v>
      </c>
      <c r="R247" s="114">
        <f t="shared" si="137"/>
        <v>-16.687499999999993</v>
      </c>
      <c r="S247" s="114">
        <f t="shared" si="138"/>
        <v>-33.695984375</v>
      </c>
      <c r="T247" s="114">
        <f t="shared" si="139"/>
        <v>-7.173311</v>
      </c>
      <c r="U247" s="114">
        <f t="shared" si="140"/>
        <v>-1.0885430000000005</v>
      </c>
      <c r="V247" s="114">
        <f t="shared" si="141"/>
        <v>13.899000000000001</v>
      </c>
    </row>
    <row r="248" spans="1:22" ht="12.75">
      <c r="A248" s="303"/>
      <c r="B248" s="73">
        <v>244</v>
      </c>
      <c r="C248" s="96" t="s">
        <v>569</v>
      </c>
      <c r="D248" s="247">
        <v>60</v>
      </c>
      <c r="E248" s="248">
        <v>1965</v>
      </c>
      <c r="F248" s="123">
        <v>2700.04</v>
      </c>
      <c r="G248" s="123">
        <v>2700.04</v>
      </c>
      <c r="H248" s="122">
        <v>11</v>
      </c>
      <c r="I248" s="122">
        <f t="shared" si="132"/>
        <v>11</v>
      </c>
      <c r="J248" s="122">
        <v>9.096779</v>
      </c>
      <c r="K248" s="122">
        <f t="shared" si="133"/>
        <v>3.248</v>
      </c>
      <c r="L248" s="122">
        <f t="shared" si="134"/>
        <v>4.000881</v>
      </c>
      <c r="M248" s="122">
        <v>152</v>
      </c>
      <c r="N248" s="122">
        <f t="shared" si="135"/>
        <v>7.752</v>
      </c>
      <c r="O248" s="122">
        <v>130.703</v>
      </c>
      <c r="P248" s="122">
        <v>6.999119</v>
      </c>
      <c r="Q248" s="122">
        <f t="shared" si="136"/>
        <v>151.61298333333335</v>
      </c>
      <c r="R248" s="122">
        <f t="shared" si="137"/>
        <v>54.13333333333333</v>
      </c>
      <c r="S248" s="122">
        <f t="shared" si="138"/>
        <v>66.68135</v>
      </c>
      <c r="T248" s="122">
        <f t="shared" si="139"/>
        <v>-5.095898</v>
      </c>
      <c r="U248" s="122">
        <f t="shared" si="140"/>
        <v>0.7528809999999995</v>
      </c>
      <c r="V248" s="122">
        <f t="shared" si="141"/>
        <v>-21.296999999999997</v>
      </c>
    </row>
    <row r="249" spans="1:22" ht="12.75">
      <c r="A249" s="303"/>
      <c r="B249" s="73">
        <v>245</v>
      </c>
      <c r="C249" s="59" t="s">
        <v>570</v>
      </c>
      <c r="D249" s="100">
        <v>50</v>
      </c>
      <c r="E249" s="100">
        <v>2006</v>
      </c>
      <c r="F249" s="50">
        <v>2532.37</v>
      </c>
      <c r="G249" s="50">
        <v>2532.37</v>
      </c>
      <c r="H249" s="114">
        <v>6</v>
      </c>
      <c r="I249" s="114">
        <f t="shared" si="132"/>
        <v>6</v>
      </c>
      <c r="J249" s="114">
        <v>3.7903</v>
      </c>
      <c r="K249" s="114">
        <f t="shared" si="133"/>
        <v>0.08400000000000052</v>
      </c>
      <c r="L249" s="114">
        <f t="shared" si="134"/>
        <v>-0.5644819999999999</v>
      </c>
      <c r="M249" s="114">
        <v>116</v>
      </c>
      <c r="N249" s="114">
        <f t="shared" si="135"/>
        <v>5.9159999999999995</v>
      </c>
      <c r="O249" s="114">
        <v>122.586</v>
      </c>
      <c r="P249" s="114">
        <v>6.564482</v>
      </c>
      <c r="Q249" s="114">
        <f t="shared" si="136"/>
        <v>75.806</v>
      </c>
      <c r="R249" s="114">
        <f t="shared" si="137"/>
        <v>1.6800000000000102</v>
      </c>
      <c r="S249" s="114">
        <f t="shared" si="138"/>
        <v>-11.289639999999999</v>
      </c>
      <c r="T249" s="114">
        <f t="shared" si="139"/>
        <v>-4.354782</v>
      </c>
      <c r="U249" s="114">
        <f t="shared" si="140"/>
        <v>-0.6484820000000004</v>
      </c>
      <c r="V249" s="114">
        <f t="shared" si="141"/>
        <v>6.5859999999999985</v>
      </c>
    </row>
    <row r="250" spans="1:22" ht="12.75">
      <c r="A250" s="303"/>
      <c r="B250" s="73">
        <v>246</v>
      </c>
      <c r="C250" s="59" t="s">
        <v>571</v>
      </c>
      <c r="D250" s="100">
        <v>21</v>
      </c>
      <c r="E250" s="100">
        <v>2005</v>
      </c>
      <c r="F250" s="50">
        <v>1763.36</v>
      </c>
      <c r="G250" s="50">
        <v>1763.36</v>
      </c>
      <c r="H250" s="114">
        <v>3.1</v>
      </c>
      <c r="I250" s="114">
        <f t="shared" si="132"/>
        <v>3.1</v>
      </c>
      <c r="J250" s="114">
        <v>1.68</v>
      </c>
      <c r="K250" s="114">
        <f t="shared" si="133"/>
        <v>-0.3679999999999999</v>
      </c>
      <c r="L250" s="114">
        <f t="shared" si="134"/>
        <v>-0.7688269999999999</v>
      </c>
      <c r="M250" s="114">
        <v>68</v>
      </c>
      <c r="N250" s="114">
        <f t="shared" si="135"/>
        <v>3.468</v>
      </c>
      <c r="O250" s="114">
        <v>72.247</v>
      </c>
      <c r="P250" s="114">
        <v>3.868827</v>
      </c>
      <c r="Q250" s="114">
        <f t="shared" si="136"/>
        <v>80</v>
      </c>
      <c r="R250" s="114">
        <f t="shared" si="137"/>
        <v>-17.52380952380952</v>
      </c>
      <c r="S250" s="114">
        <f t="shared" si="138"/>
        <v>-36.61080952380952</v>
      </c>
      <c r="T250" s="114">
        <f t="shared" si="139"/>
        <v>-2.4488269999999996</v>
      </c>
      <c r="U250" s="114">
        <f t="shared" si="140"/>
        <v>-0.40082700000000004</v>
      </c>
      <c r="V250" s="114">
        <f t="shared" si="141"/>
        <v>4.247</v>
      </c>
    </row>
    <row r="251" spans="1:22" ht="12.75">
      <c r="A251" s="303"/>
      <c r="B251" s="73">
        <v>247</v>
      </c>
      <c r="C251" s="59" t="s">
        <v>572</v>
      </c>
      <c r="D251" s="100">
        <v>52</v>
      </c>
      <c r="E251" s="100">
        <v>2009</v>
      </c>
      <c r="F251" s="50">
        <v>2687.37</v>
      </c>
      <c r="G251" s="50">
        <v>2687.37</v>
      </c>
      <c r="H251" s="114">
        <v>5</v>
      </c>
      <c r="I251" s="114">
        <f t="shared" si="132"/>
        <v>5</v>
      </c>
      <c r="J251" s="114">
        <v>4.076124</v>
      </c>
      <c r="K251" s="114">
        <f t="shared" si="133"/>
        <v>-0.6099999999999994</v>
      </c>
      <c r="L251" s="114">
        <f t="shared" si="134"/>
        <v>-1.0514729999999997</v>
      </c>
      <c r="M251" s="114">
        <v>110</v>
      </c>
      <c r="N251" s="114">
        <f t="shared" si="135"/>
        <v>5.609999999999999</v>
      </c>
      <c r="O251" s="114">
        <v>113.006</v>
      </c>
      <c r="P251" s="114">
        <v>6.051473</v>
      </c>
      <c r="Q251" s="114">
        <f t="shared" si="136"/>
        <v>78.387</v>
      </c>
      <c r="R251" s="114">
        <f t="shared" si="137"/>
        <v>-11.73076923076922</v>
      </c>
      <c r="S251" s="114">
        <f t="shared" si="138"/>
        <v>-20.22063461538461</v>
      </c>
      <c r="T251" s="114">
        <f t="shared" si="139"/>
        <v>-5.127597</v>
      </c>
      <c r="U251" s="114">
        <f t="shared" si="140"/>
        <v>-0.4414730000000002</v>
      </c>
      <c r="V251" s="114">
        <f t="shared" si="141"/>
        <v>3.0060000000000002</v>
      </c>
    </row>
    <row r="252" spans="1:22" ht="12.75">
      <c r="A252" s="303"/>
      <c r="B252" s="73">
        <v>248</v>
      </c>
      <c r="C252" s="59" t="s">
        <v>573</v>
      </c>
      <c r="D252" s="100">
        <v>64</v>
      </c>
      <c r="E252" s="100">
        <v>2006</v>
      </c>
      <c r="F252" s="50">
        <v>3331.9</v>
      </c>
      <c r="G252" s="50">
        <v>3331.9</v>
      </c>
      <c r="H252" s="114">
        <v>7.162</v>
      </c>
      <c r="I252" s="114">
        <f t="shared" si="132"/>
        <v>7.162</v>
      </c>
      <c r="J252" s="114">
        <v>5.016768</v>
      </c>
      <c r="K252" s="114">
        <f t="shared" si="133"/>
        <v>-0.9470000000000001</v>
      </c>
      <c r="L252" s="114">
        <f t="shared" si="134"/>
        <v>-2.162021</v>
      </c>
      <c r="M252" s="114">
        <v>159</v>
      </c>
      <c r="N252" s="114">
        <f t="shared" si="135"/>
        <v>8.109</v>
      </c>
      <c r="O252" s="114">
        <v>174.118</v>
      </c>
      <c r="P252" s="114">
        <v>9.324021</v>
      </c>
      <c r="Q252" s="114">
        <f t="shared" si="136"/>
        <v>78.387</v>
      </c>
      <c r="R252" s="114">
        <f t="shared" si="137"/>
        <v>-14.796875000000002</v>
      </c>
      <c r="S252" s="114">
        <f t="shared" si="138"/>
        <v>-33.781578125</v>
      </c>
      <c r="T252" s="114">
        <f t="shared" si="139"/>
        <v>-7.178789</v>
      </c>
      <c r="U252" s="114">
        <f t="shared" si="140"/>
        <v>-1.2150210000000001</v>
      </c>
      <c r="V252" s="114">
        <f t="shared" si="141"/>
        <v>15.117999999999995</v>
      </c>
    </row>
    <row r="253" spans="1:22" ht="12.75">
      <c r="A253" s="303"/>
      <c r="B253" s="73">
        <v>249</v>
      </c>
      <c r="C253" s="59" t="s">
        <v>574</v>
      </c>
      <c r="D253" s="100">
        <v>42</v>
      </c>
      <c r="E253" s="100">
        <v>2000</v>
      </c>
      <c r="F253" s="54">
        <v>2801.69</v>
      </c>
      <c r="G253" s="54">
        <v>2759.32</v>
      </c>
      <c r="H253" s="114">
        <v>10.412</v>
      </c>
      <c r="I253" s="114">
        <f t="shared" si="132"/>
        <v>10.412</v>
      </c>
      <c r="J253" s="114">
        <v>6.64</v>
      </c>
      <c r="K253" s="114">
        <f t="shared" si="133"/>
        <v>5.261000000000001</v>
      </c>
      <c r="L253" s="114">
        <f t="shared" si="134"/>
        <v>4.7260610000000005</v>
      </c>
      <c r="M253" s="114">
        <v>101</v>
      </c>
      <c r="N253" s="114">
        <f t="shared" si="135"/>
        <v>5.151</v>
      </c>
      <c r="O253" s="114">
        <v>106.18</v>
      </c>
      <c r="P253" s="114">
        <v>5.685939</v>
      </c>
      <c r="Q253" s="114">
        <f t="shared" si="136"/>
        <v>158.0952380952381</v>
      </c>
      <c r="R253" s="114">
        <f t="shared" si="137"/>
        <v>125.26190476190479</v>
      </c>
      <c r="S253" s="114">
        <f t="shared" si="138"/>
        <v>112.52526190476192</v>
      </c>
      <c r="T253" s="114">
        <f t="shared" si="139"/>
        <v>-1.9139389999999992</v>
      </c>
      <c r="U253" s="114">
        <f t="shared" si="140"/>
        <v>-0.5349390000000005</v>
      </c>
      <c r="V253" s="114">
        <f t="shared" si="141"/>
        <v>5.180000000000007</v>
      </c>
    </row>
    <row r="254" spans="1:22" ht="12.75">
      <c r="A254" s="303"/>
      <c r="B254" s="73">
        <v>250</v>
      </c>
      <c r="C254" s="59" t="s">
        <v>575</v>
      </c>
      <c r="D254" s="100">
        <v>59</v>
      </c>
      <c r="E254" s="100">
        <v>2001</v>
      </c>
      <c r="F254" s="54">
        <v>3432.83</v>
      </c>
      <c r="G254" s="54">
        <v>3432.83</v>
      </c>
      <c r="H254" s="114">
        <v>12.937</v>
      </c>
      <c r="I254" s="114">
        <f t="shared" si="132"/>
        <v>12.937</v>
      </c>
      <c r="J254" s="114">
        <v>9.12</v>
      </c>
      <c r="K254" s="114">
        <f t="shared" si="133"/>
        <v>7.1739999999999995</v>
      </c>
      <c r="L254" s="114">
        <f t="shared" si="134"/>
        <v>5.975499999999999</v>
      </c>
      <c r="M254" s="114">
        <v>113</v>
      </c>
      <c r="N254" s="114">
        <f t="shared" si="135"/>
        <v>5.763</v>
      </c>
      <c r="O254" s="114">
        <v>130</v>
      </c>
      <c r="P254" s="114">
        <v>6.9615</v>
      </c>
      <c r="Q254" s="114">
        <f t="shared" si="136"/>
        <v>154.57627118644066</v>
      </c>
      <c r="R254" s="114">
        <f t="shared" si="137"/>
        <v>121.59322033898303</v>
      </c>
      <c r="S254" s="114">
        <f t="shared" si="138"/>
        <v>101.27966101694913</v>
      </c>
      <c r="T254" s="114">
        <f t="shared" si="139"/>
        <v>-3.1445</v>
      </c>
      <c r="U254" s="114">
        <f t="shared" si="140"/>
        <v>-1.1985000000000001</v>
      </c>
      <c r="V254" s="114">
        <f t="shared" si="141"/>
        <v>17</v>
      </c>
    </row>
    <row r="255" spans="1:22" ht="12.75">
      <c r="A255" s="303"/>
      <c r="B255" s="73">
        <v>251</v>
      </c>
      <c r="C255" s="59" t="s">
        <v>576</v>
      </c>
      <c r="D255" s="100">
        <v>28</v>
      </c>
      <c r="E255" s="100">
        <v>2000</v>
      </c>
      <c r="F255" s="54">
        <v>1552.52</v>
      </c>
      <c r="G255" s="54">
        <v>1552.52</v>
      </c>
      <c r="H255" s="114">
        <v>4.8</v>
      </c>
      <c r="I255" s="114">
        <f t="shared" si="132"/>
        <v>4.8</v>
      </c>
      <c r="J255" s="114">
        <v>4.4</v>
      </c>
      <c r="K255" s="114">
        <f t="shared" si="133"/>
        <v>2.658</v>
      </c>
      <c r="L255" s="114">
        <f t="shared" si="134"/>
        <v>0.8452249999999997</v>
      </c>
      <c r="M255" s="114">
        <v>42</v>
      </c>
      <c r="N255" s="114">
        <f t="shared" si="135"/>
        <v>2.142</v>
      </c>
      <c r="O255" s="114">
        <v>73.852</v>
      </c>
      <c r="P255" s="114">
        <v>3.954775</v>
      </c>
      <c r="Q255" s="114">
        <f t="shared" si="136"/>
        <v>157.14285714285714</v>
      </c>
      <c r="R255" s="114">
        <f t="shared" si="137"/>
        <v>94.92857142857143</v>
      </c>
      <c r="S255" s="114">
        <f t="shared" si="138"/>
        <v>30.18660714285713</v>
      </c>
      <c r="T255" s="114">
        <f t="shared" si="139"/>
        <v>-3.5547750000000007</v>
      </c>
      <c r="U255" s="114">
        <f t="shared" si="140"/>
        <v>-1.8127750000000002</v>
      </c>
      <c r="V255" s="114">
        <f t="shared" si="141"/>
        <v>31.852000000000004</v>
      </c>
    </row>
    <row r="256" spans="1:22" ht="12.75">
      <c r="A256" s="303"/>
      <c r="B256" s="73">
        <v>252</v>
      </c>
      <c r="C256" s="59" t="s">
        <v>577</v>
      </c>
      <c r="D256" s="100">
        <v>40</v>
      </c>
      <c r="E256" s="100">
        <v>1996</v>
      </c>
      <c r="F256" s="54">
        <v>2861.83</v>
      </c>
      <c r="G256" s="54">
        <v>2861.83</v>
      </c>
      <c r="H256" s="114">
        <v>10</v>
      </c>
      <c r="I256" s="114">
        <f t="shared" si="132"/>
        <v>10</v>
      </c>
      <c r="J256" s="114">
        <v>7.19516</v>
      </c>
      <c r="K256" s="114">
        <f t="shared" si="133"/>
        <v>5.767</v>
      </c>
      <c r="L256" s="114">
        <f t="shared" si="134"/>
        <v>4.4308</v>
      </c>
      <c r="M256" s="114">
        <v>83</v>
      </c>
      <c r="N256" s="114">
        <f t="shared" si="135"/>
        <v>4.233</v>
      </c>
      <c r="O256" s="114">
        <v>104</v>
      </c>
      <c r="P256" s="114">
        <v>5.5692</v>
      </c>
      <c r="Q256" s="114">
        <f t="shared" si="136"/>
        <v>179.879</v>
      </c>
      <c r="R256" s="114">
        <f t="shared" si="137"/>
        <v>144.175</v>
      </c>
      <c r="S256" s="114">
        <f t="shared" si="138"/>
        <v>110.76999999999998</v>
      </c>
      <c r="T256" s="114">
        <f t="shared" si="139"/>
        <v>-2.76436</v>
      </c>
      <c r="U256" s="114">
        <f t="shared" si="140"/>
        <v>-1.3362000000000007</v>
      </c>
      <c r="V256" s="114">
        <f t="shared" si="141"/>
        <v>21</v>
      </c>
    </row>
    <row r="257" spans="1:22" ht="12.75">
      <c r="A257" s="303"/>
      <c r="B257" s="73">
        <v>253</v>
      </c>
      <c r="C257" s="59" t="s">
        <v>578</v>
      </c>
      <c r="D257" s="100">
        <v>20</v>
      </c>
      <c r="E257" s="100">
        <v>1996</v>
      </c>
      <c r="F257" s="54">
        <v>1116.52</v>
      </c>
      <c r="G257" s="54">
        <v>1116.52</v>
      </c>
      <c r="H257" s="114">
        <v>4.0204</v>
      </c>
      <c r="I257" s="114">
        <f t="shared" si="132"/>
        <v>4.0204</v>
      </c>
      <c r="J257" s="114">
        <v>3.2</v>
      </c>
      <c r="K257" s="114">
        <f t="shared" si="133"/>
        <v>1.8274000000000004</v>
      </c>
      <c r="L257" s="114">
        <f t="shared" si="134"/>
        <v>1.0751500000000003</v>
      </c>
      <c r="M257" s="114">
        <v>43</v>
      </c>
      <c r="N257" s="114">
        <f t="shared" si="135"/>
        <v>2.193</v>
      </c>
      <c r="O257" s="114">
        <v>55</v>
      </c>
      <c r="P257" s="114">
        <v>2.94525</v>
      </c>
      <c r="Q257" s="114">
        <f t="shared" si="136"/>
        <v>160</v>
      </c>
      <c r="R257" s="114">
        <f t="shared" si="137"/>
        <v>91.37000000000002</v>
      </c>
      <c r="S257" s="114">
        <f t="shared" si="138"/>
        <v>53.757500000000014</v>
      </c>
      <c r="T257" s="114">
        <f t="shared" si="139"/>
        <v>-2.12485</v>
      </c>
      <c r="U257" s="114">
        <f t="shared" si="140"/>
        <v>-0.7522500000000001</v>
      </c>
      <c r="V257" s="114">
        <f t="shared" si="141"/>
        <v>12</v>
      </c>
    </row>
    <row r="258" spans="1:22" ht="12.75">
      <c r="A258" s="303"/>
      <c r="B258" s="73">
        <v>254</v>
      </c>
      <c r="C258" s="59" t="s">
        <v>579</v>
      </c>
      <c r="D258" s="100">
        <v>13</v>
      </c>
      <c r="E258" s="100">
        <v>2006</v>
      </c>
      <c r="F258" s="54">
        <v>1991.3</v>
      </c>
      <c r="G258" s="54">
        <v>1166.73</v>
      </c>
      <c r="H258" s="114">
        <v>2.07</v>
      </c>
      <c r="I258" s="114">
        <f t="shared" si="132"/>
        <v>2.07</v>
      </c>
      <c r="J258" s="114">
        <v>1.04</v>
      </c>
      <c r="K258" s="114">
        <f t="shared" si="133"/>
        <v>0.33599999999999985</v>
      </c>
      <c r="L258" s="114">
        <f t="shared" si="134"/>
        <v>0.0886499999999999</v>
      </c>
      <c r="M258" s="114">
        <v>34</v>
      </c>
      <c r="N258" s="114">
        <f t="shared" si="135"/>
        <v>1.734</v>
      </c>
      <c r="O258" s="114">
        <v>37</v>
      </c>
      <c r="P258" s="114">
        <v>1.98135</v>
      </c>
      <c r="Q258" s="114">
        <f t="shared" si="136"/>
        <v>80</v>
      </c>
      <c r="R258" s="114">
        <f t="shared" si="137"/>
        <v>25.846153846153832</v>
      </c>
      <c r="S258" s="114">
        <f t="shared" si="138"/>
        <v>6.819230769230761</v>
      </c>
      <c r="T258" s="114">
        <f t="shared" si="139"/>
        <v>-0.9513500000000001</v>
      </c>
      <c r="U258" s="114">
        <f t="shared" si="140"/>
        <v>-0.24734999999999996</v>
      </c>
      <c r="V258" s="114">
        <f t="shared" si="141"/>
        <v>3</v>
      </c>
    </row>
    <row r="259" spans="1:22" ht="12.75">
      <c r="A259" s="303"/>
      <c r="B259" s="73">
        <v>255</v>
      </c>
      <c r="C259" s="59" t="s">
        <v>580</v>
      </c>
      <c r="D259" s="100">
        <v>20</v>
      </c>
      <c r="E259" s="100">
        <v>2004</v>
      </c>
      <c r="F259" s="54">
        <v>1661.4</v>
      </c>
      <c r="G259" s="54">
        <v>916.49</v>
      </c>
      <c r="H259" s="114">
        <v>1.879</v>
      </c>
      <c r="I259" s="114">
        <f t="shared" si="132"/>
        <v>1.879</v>
      </c>
      <c r="J259" s="114">
        <v>1.52</v>
      </c>
      <c r="K259" s="114">
        <f t="shared" si="133"/>
        <v>0.29800000000000004</v>
      </c>
      <c r="L259" s="114">
        <f t="shared" si="134"/>
        <v>0.5938000000000001</v>
      </c>
      <c r="M259" s="114">
        <v>31</v>
      </c>
      <c r="N259" s="114">
        <f t="shared" si="135"/>
        <v>1.581</v>
      </c>
      <c r="O259" s="114">
        <v>24</v>
      </c>
      <c r="P259" s="114">
        <v>1.2852</v>
      </c>
      <c r="Q259" s="114">
        <f t="shared" si="136"/>
        <v>76</v>
      </c>
      <c r="R259" s="114">
        <f t="shared" si="137"/>
        <v>14.900000000000002</v>
      </c>
      <c r="S259" s="114">
        <f t="shared" si="138"/>
        <v>29.690000000000005</v>
      </c>
      <c r="T259" s="114">
        <f t="shared" si="139"/>
        <v>-0.9261999999999999</v>
      </c>
      <c r="U259" s="114">
        <f t="shared" si="140"/>
        <v>0.29580000000000006</v>
      </c>
      <c r="V259" s="114">
        <f t="shared" si="141"/>
        <v>-7</v>
      </c>
    </row>
    <row r="260" spans="1:22" ht="12.75">
      <c r="A260" s="303"/>
      <c r="B260" s="73">
        <v>256</v>
      </c>
      <c r="C260" s="59" t="s">
        <v>581</v>
      </c>
      <c r="D260" s="100">
        <v>50</v>
      </c>
      <c r="E260" s="100">
        <v>2000</v>
      </c>
      <c r="F260" s="54">
        <v>2639.5</v>
      </c>
      <c r="G260" s="54">
        <v>2639.5</v>
      </c>
      <c r="H260" s="114">
        <v>12.914</v>
      </c>
      <c r="I260" s="114">
        <f t="shared" si="132"/>
        <v>12.914</v>
      </c>
      <c r="J260" s="114">
        <v>8</v>
      </c>
      <c r="K260" s="114">
        <f t="shared" si="133"/>
        <v>6.947</v>
      </c>
      <c r="L260" s="114">
        <f t="shared" si="134"/>
        <v>6.911045</v>
      </c>
      <c r="M260" s="114">
        <v>117</v>
      </c>
      <c r="N260" s="114">
        <f t="shared" si="135"/>
        <v>5.967</v>
      </c>
      <c r="O260" s="114">
        <v>112.1</v>
      </c>
      <c r="P260" s="114">
        <v>6.002955</v>
      </c>
      <c r="Q260" s="114">
        <f t="shared" si="136"/>
        <v>160</v>
      </c>
      <c r="R260" s="114">
        <f t="shared" si="137"/>
        <v>138.94</v>
      </c>
      <c r="S260" s="114">
        <f t="shared" si="138"/>
        <v>138.2209</v>
      </c>
      <c r="T260" s="114">
        <f t="shared" si="139"/>
        <v>-1.0889550000000003</v>
      </c>
      <c r="U260" s="114">
        <f t="shared" si="140"/>
        <v>-0.0359550000000004</v>
      </c>
      <c r="V260" s="114">
        <f t="shared" si="141"/>
        <v>-4.900000000000006</v>
      </c>
    </row>
    <row r="261" spans="1:22" ht="12.75">
      <c r="A261" s="303"/>
      <c r="B261" s="73">
        <v>257</v>
      </c>
      <c r="C261" s="59" t="s">
        <v>582</v>
      </c>
      <c r="D261" s="100">
        <v>40</v>
      </c>
      <c r="E261" s="100">
        <v>1995</v>
      </c>
      <c r="F261" s="114">
        <v>2734.01</v>
      </c>
      <c r="G261" s="114">
        <v>2734.01</v>
      </c>
      <c r="H261" s="114">
        <v>12.399</v>
      </c>
      <c r="I261" s="114">
        <f t="shared" si="132"/>
        <v>12.399</v>
      </c>
      <c r="J261" s="114">
        <v>6.4</v>
      </c>
      <c r="K261" s="114">
        <f t="shared" si="133"/>
        <v>2.862</v>
      </c>
      <c r="L261" s="114">
        <f t="shared" si="134"/>
        <v>5.568375999999999</v>
      </c>
      <c r="M261" s="114">
        <v>187</v>
      </c>
      <c r="N261" s="114">
        <f t="shared" si="135"/>
        <v>9.536999999999999</v>
      </c>
      <c r="O261" s="114">
        <v>127.556</v>
      </c>
      <c r="P261" s="114">
        <v>6.830624</v>
      </c>
      <c r="Q261" s="114">
        <f t="shared" si="136"/>
        <v>160</v>
      </c>
      <c r="R261" s="114">
        <f t="shared" si="137"/>
        <v>71.55</v>
      </c>
      <c r="S261" s="114">
        <f t="shared" si="138"/>
        <v>139.2094</v>
      </c>
      <c r="T261" s="114">
        <f t="shared" si="139"/>
        <v>-0.8316240000000015</v>
      </c>
      <c r="U261" s="114">
        <f t="shared" si="140"/>
        <v>2.706375999999999</v>
      </c>
      <c r="V261" s="114">
        <f t="shared" si="141"/>
        <v>-59.444</v>
      </c>
    </row>
    <row r="262" spans="1:22" ht="12.75">
      <c r="A262" s="303"/>
      <c r="B262" s="73">
        <v>258</v>
      </c>
      <c r="C262" s="59" t="s">
        <v>583</v>
      </c>
      <c r="D262" s="100">
        <v>60</v>
      </c>
      <c r="E262" s="100">
        <v>1994</v>
      </c>
      <c r="F262" s="114">
        <v>2203.82</v>
      </c>
      <c r="G262" s="114">
        <v>2203.82</v>
      </c>
      <c r="H262" s="114">
        <v>11.041</v>
      </c>
      <c r="I262" s="114">
        <f t="shared" si="132"/>
        <v>11.041</v>
      </c>
      <c r="J262" s="114">
        <v>9.328053</v>
      </c>
      <c r="K262" s="114">
        <f t="shared" si="133"/>
        <v>5.941000000000001</v>
      </c>
      <c r="L262" s="114">
        <f t="shared" si="134"/>
        <v>5.311577000000001</v>
      </c>
      <c r="M262" s="114">
        <v>100</v>
      </c>
      <c r="N262" s="114">
        <f t="shared" si="135"/>
        <v>5.1</v>
      </c>
      <c r="O262" s="114">
        <v>106.992</v>
      </c>
      <c r="P262" s="114">
        <v>5.729423</v>
      </c>
      <c r="Q262" s="114">
        <f t="shared" si="136"/>
        <v>155.46755</v>
      </c>
      <c r="R262" s="114">
        <f t="shared" si="137"/>
        <v>99.01666666666668</v>
      </c>
      <c r="S262" s="114">
        <f t="shared" si="138"/>
        <v>88.52628333333334</v>
      </c>
      <c r="T262" s="114">
        <f t="shared" si="139"/>
        <v>-4.016476</v>
      </c>
      <c r="U262" s="114">
        <f t="shared" si="140"/>
        <v>-0.6294230000000001</v>
      </c>
      <c r="V262" s="114">
        <f t="shared" si="141"/>
        <v>6.992000000000004</v>
      </c>
    </row>
    <row r="263" spans="1:22" ht="12.75">
      <c r="A263" s="303"/>
      <c r="B263" s="73">
        <v>259</v>
      </c>
      <c r="C263" s="59" t="s">
        <v>584</v>
      </c>
      <c r="D263" s="100">
        <v>44</v>
      </c>
      <c r="E263" s="100" t="s">
        <v>25</v>
      </c>
      <c r="F263" s="114">
        <v>2337.92</v>
      </c>
      <c r="G263" s="114">
        <v>2337.92</v>
      </c>
      <c r="H263" s="114">
        <v>10.097</v>
      </c>
      <c r="I263" s="114">
        <f t="shared" si="132"/>
        <v>10.097</v>
      </c>
      <c r="J263" s="114">
        <v>6.680432</v>
      </c>
      <c r="K263" s="114">
        <f t="shared" si="133"/>
        <v>5.66</v>
      </c>
      <c r="L263" s="114">
        <f t="shared" si="134"/>
        <v>4.68845</v>
      </c>
      <c r="M263" s="114">
        <v>87</v>
      </c>
      <c r="N263" s="114">
        <f t="shared" si="135"/>
        <v>4.436999999999999</v>
      </c>
      <c r="O263" s="114">
        <v>101</v>
      </c>
      <c r="P263" s="114">
        <v>5.40855</v>
      </c>
      <c r="Q263" s="114">
        <f t="shared" si="136"/>
        <v>151.828</v>
      </c>
      <c r="R263" s="114">
        <f t="shared" si="137"/>
        <v>128.63636363636363</v>
      </c>
      <c r="S263" s="114">
        <f t="shared" si="138"/>
        <v>106.55568181818181</v>
      </c>
      <c r="T263" s="114">
        <f t="shared" si="139"/>
        <v>-1.9919820000000001</v>
      </c>
      <c r="U263" s="114">
        <f t="shared" si="140"/>
        <v>-0.9715500000000006</v>
      </c>
      <c r="V263" s="114">
        <f t="shared" si="141"/>
        <v>14</v>
      </c>
    </row>
    <row r="264" spans="1:22" ht="12.75">
      <c r="A264" s="303"/>
      <c r="B264" s="73">
        <v>260</v>
      </c>
      <c r="C264" s="59" t="s">
        <v>585</v>
      </c>
      <c r="D264" s="100">
        <v>22</v>
      </c>
      <c r="E264" s="100">
        <v>1989</v>
      </c>
      <c r="F264" s="114">
        <v>1179.64</v>
      </c>
      <c r="G264" s="114">
        <v>1179.64</v>
      </c>
      <c r="H264" s="114">
        <v>6.186</v>
      </c>
      <c r="I264" s="114">
        <f t="shared" si="132"/>
        <v>6.186</v>
      </c>
      <c r="J264" s="114">
        <v>3.449028</v>
      </c>
      <c r="K264" s="114">
        <f t="shared" si="133"/>
        <v>2.8200000000000003</v>
      </c>
      <c r="L264" s="114">
        <f t="shared" si="134"/>
        <v>2.738264</v>
      </c>
      <c r="M264" s="114">
        <v>66</v>
      </c>
      <c r="N264" s="114">
        <f t="shared" si="135"/>
        <v>3.3659999999999997</v>
      </c>
      <c r="O264" s="114">
        <v>64.383</v>
      </c>
      <c r="P264" s="114">
        <v>3.447736</v>
      </c>
      <c r="Q264" s="114">
        <f t="shared" si="136"/>
        <v>156.774</v>
      </c>
      <c r="R264" s="114">
        <f t="shared" si="137"/>
        <v>128.18181818181822</v>
      </c>
      <c r="S264" s="114">
        <f t="shared" si="138"/>
        <v>124.46654545454545</v>
      </c>
      <c r="T264" s="114">
        <f t="shared" si="139"/>
        <v>-0.7107640000000002</v>
      </c>
      <c r="U264" s="114">
        <f t="shared" si="140"/>
        <v>-0.08173600000000025</v>
      </c>
      <c r="V264" s="114">
        <f t="shared" si="141"/>
        <v>-1.6170000000000044</v>
      </c>
    </row>
    <row r="265" spans="1:22" ht="12.75">
      <c r="A265" s="303"/>
      <c r="B265" s="73">
        <v>261</v>
      </c>
      <c r="C265" s="59" t="s">
        <v>589</v>
      </c>
      <c r="D265" s="100">
        <v>60</v>
      </c>
      <c r="E265" s="100">
        <v>1985</v>
      </c>
      <c r="F265" s="114">
        <v>3189.58</v>
      </c>
      <c r="G265" s="114">
        <v>3189.58</v>
      </c>
      <c r="H265" s="114">
        <v>16.909</v>
      </c>
      <c r="I265" s="114">
        <v>16.909</v>
      </c>
      <c r="J265" s="114">
        <v>9.6</v>
      </c>
      <c r="K265" s="114">
        <v>7.372</v>
      </c>
      <c r="L265" s="114">
        <v>9.312183</v>
      </c>
      <c r="M265" s="114">
        <v>187</v>
      </c>
      <c r="N265" s="114">
        <v>9.536999999999999</v>
      </c>
      <c r="O265" s="114">
        <v>141.864</v>
      </c>
      <c r="P265" s="114">
        <v>7.596817</v>
      </c>
      <c r="Q265" s="114">
        <v>160</v>
      </c>
      <c r="R265" s="114">
        <v>122.86666666666666</v>
      </c>
      <c r="S265" s="114">
        <v>155.20305</v>
      </c>
      <c r="T265" s="114">
        <v>-0.28781700000000043</v>
      </c>
      <c r="U265" s="114">
        <v>1.9401829999999993</v>
      </c>
      <c r="V265" s="114">
        <v>-45.135999999999996</v>
      </c>
    </row>
    <row r="266" spans="1:22" ht="12.75">
      <c r="A266" s="303"/>
      <c r="B266" s="73">
        <v>262</v>
      </c>
      <c r="C266" s="59" t="s">
        <v>590</v>
      </c>
      <c r="D266" s="100">
        <v>60</v>
      </c>
      <c r="E266" s="100">
        <v>1981</v>
      </c>
      <c r="F266" s="114">
        <v>3285.91</v>
      </c>
      <c r="G266" s="114">
        <v>3285.91</v>
      </c>
      <c r="H266" s="114">
        <v>16</v>
      </c>
      <c r="I266" s="114">
        <v>16</v>
      </c>
      <c r="J266" s="114">
        <v>9.6</v>
      </c>
      <c r="K266" s="114">
        <v>8.911000000000001</v>
      </c>
      <c r="L266" s="114">
        <v>9.589851</v>
      </c>
      <c r="M266" s="114">
        <v>139</v>
      </c>
      <c r="N266" s="114">
        <v>7.0889999999999995</v>
      </c>
      <c r="O266" s="114">
        <v>119.704</v>
      </c>
      <c r="P266" s="114">
        <v>6.410149</v>
      </c>
      <c r="Q266" s="114">
        <v>160</v>
      </c>
      <c r="R266" s="114">
        <v>148.5166666666667</v>
      </c>
      <c r="S266" s="114">
        <v>159.83084999999997</v>
      </c>
      <c r="T266" s="114">
        <v>-0.010149000000000186</v>
      </c>
      <c r="U266" s="114">
        <v>0.6788509999999999</v>
      </c>
      <c r="V266" s="114">
        <v>-19.296000000000006</v>
      </c>
    </row>
    <row r="267" spans="1:22" ht="12.75">
      <c r="A267" s="303"/>
      <c r="B267" s="73">
        <v>263</v>
      </c>
      <c r="C267" s="59" t="s">
        <v>591</v>
      </c>
      <c r="D267" s="100">
        <v>40</v>
      </c>
      <c r="E267" s="100">
        <v>1985</v>
      </c>
      <c r="F267" s="114">
        <v>2161.15</v>
      </c>
      <c r="G267" s="114">
        <v>2161.15</v>
      </c>
      <c r="H267" s="114">
        <v>10.714</v>
      </c>
      <c r="I267" s="114">
        <v>10.714</v>
      </c>
      <c r="J267" s="114">
        <v>6.4</v>
      </c>
      <c r="K267" s="114">
        <v>4.9510000000000005</v>
      </c>
      <c r="L267" s="114">
        <v>4.930172000000001</v>
      </c>
      <c r="M267" s="114">
        <v>113</v>
      </c>
      <c r="N267" s="114">
        <v>5.763</v>
      </c>
      <c r="O267" s="114">
        <v>108.008</v>
      </c>
      <c r="P267" s="114">
        <v>5.783828</v>
      </c>
      <c r="Q267" s="114">
        <v>160</v>
      </c>
      <c r="R267" s="114">
        <v>123.77500000000002</v>
      </c>
      <c r="S267" s="114">
        <v>123.25430000000001</v>
      </c>
      <c r="T267" s="114">
        <v>-1.4698279999999997</v>
      </c>
      <c r="U267" s="114">
        <v>-0.020827999999999847</v>
      </c>
      <c r="V267" s="114">
        <v>-4.992000000000004</v>
      </c>
    </row>
    <row r="268" spans="1:22" ht="13.5" thickBot="1">
      <c r="A268" s="304"/>
      <c r="B268" s="290">
        <v>264</v>
      </c>
      <c r="C268" s="70" t="s">
        <v>594</v>
      </c>
      <c r="D268" s="249">
        <v>108</v>
      </c>
      <c r="E268" s="249" t="s">
        <v>25</v>
      </c>
      <c r="F268" s="214">
        <v>2584.79</v>
      </c>
      <c r="G268" s="214">
        <v>2584.79</v>
      </c>
      <c r="H268" s="214">
        <v>22</v>
      </c>
      <c r="I268" s="214">
        <f aca="true" t="shared" si="142" ref="I268:I273">H268</f>
        <v>22</v>
      </c>
      <c r="J268" s="214">
        <v>17.13</v>
      </c>
      <c r="K268" s="214">
        <f>I268-N268</f>
        <v>15.013000000000002</v>
      </c>
      <c r="L268" s="214">
        <f>I268-P268</f>
        <v>15.561683</v>
      </c>
      <c r="M268" s="214">
        <v>137</v>
      </c>
      <c r="N268" s="214">
        <f>M268*0.051</f>
        <v>6.986999999999999</v>
      </c>
      <c r="O268" s="214">
        <v>120.23</v>
      </c>
      <c r="P268" s="214">
        <v>6.438317</v>
      </c>
      <c r="Q268" s="214">
        <f>J268*1000/D268</f>
        <v>158.61111111111111</v>
      </c>
      <c r="R268" s="214">
        <f>K268*1000/D268</f>
        <v>139.00925925925927</v>
      </c>
      <c r="S268" s="214">
        <f>L268*1000/D268</f>
        <v>144.08965740740743</v>
      </c>
      <c r="T268" s="214">
        <f>L268-J268</f>
        <v>-1.5683169999999986</v>
      </c>
      <c r="U268" s="214">
        <f>N268-P268</f>
        <v>0.5486829999999996</v>
      </c>
      <c r="V268" s="214">
        <f>O268-M268</f>
        <v>-16.769999999999996</v>
      </c>
    </row>
    <row r="269" spans="1:22" ht="12.75">
      <c r="A269" s="305" t="s">
        <v>37</v>
      </c>
      <c r="B269" s="291">
        <v>1</v>
      </c>
      <c r="C269" s="37" t="s">
        <v>32</v>
      </c>
      <c r="D269" s="250">
        <v>56</v>
      </c>
      <c r="E269" s="250" t="s">
        <v>30</v>
      </c>
      <c r="F269" s="134"/>
      <c r="G269" s="134"/>
      <c r="H269" s="135">
        <v>4.372</v>
      </c>
      <c r="I269" s="135">
        <f t="shared" si="142"/>
        <v>4.372</v>
      </c>
      <c r="J269" s="134">
        <v>0.51</v>
      </c>
      <c r="K269" s="135">
        <f aca="true" t="shared" si="143" ref="K269:K278">I269-N269</f>
        <v>1.5670000000000002</v>
      </c>
      <c r="L269" s="135">
        <f aca="true" t="shared" si="144" ref="L269:L278">I269-P269</f>
        <v>2.9083</v>
      </c>
      <c r="M269" s="135">
        <v>55</v>
      </c>
      <c r="N269" s="135">
        <f>M269*0.051</f>
        <v>2.8049999999999997</v>
      </c>
      <c r="O269" s="135">
        <v>28.7</v>
      </c>
      <c r="P269" s="135">
        <f>O269*0.051</f>
        <v>1.4636999999999998</v>
      </c>
      <c r="Q269" s="135">
        <f aca="true" t="shared" si="145" ref="Q269:Q278">J269*1000/D269</f>
        <v>9.107142857142858</v>
      </c>
      <c r="R269" s="135">
        <f aca="true" t="shared" si="146" ref="R269:R278">K269*1000/D269</f>
        <v>27.98214285714286</v>
      </c>
      <c r="S269" s="135">
        <f aca="true" t="shared" si="147" ref="S269:S278">L269*1000/D269</f>
        <v>51.933928571428574</v>
      </c>
      <c r="T269" s="135">
        <f aca="true" t="shared" si="148" ref="T269:T278">L269-J269</f>
        <v>2.3983</v>
      </c>
      <c r="U269" s="135">
        <f aca="true" t="shared" si="149" ref="U269:U278">N269-P269</f>
        <v>1.3413</v>
      </c>
      <c r="V269" s="135">
        <f aca="true" t="shared" si="150" ref="V269:V278">O269-M269</f>
        <v>-26.3</v>
      </c>
    </row>
    <row r="270" spans="1:22" ht="12.75">
      <c r="A270" s="306"/>
      <c r="B270" s="13">
        <v>2</v>
      </c>
      <c r="C270" s="22" t="s">
        <v>31</v>
      </c>
      <c r="D270" s="251">
        <v>50</v>
      </c>
      <c r="E270" s="251" t="s">
        <v>30</v>
      </c>
      <c r="F270" s="136"/>
      <c r="G270" s="136"/>
      <c r="H270" s="136">
        <v>9</v>
      </c>
      <c r="I270" s="136">
        <f t="shared" si="142"/>
        <v>9</v>
      </c>
      <c r="J270" s="136">
        <v>7.12</v>
      </c>
      <c r="K270" s="136">
        <f t="shared" si="143"/>
        <v>7.266</v>
      </c>
      <c r="L270" s="136">
        <f t="shared" si="144"/>
        <v>7.3068</v>
      </c>
      <c r="M270" s="136">
        <v>34</v>
      </c>
      <c r="N270" s="136">
        <f>M270*0.051</f>
        <v>1.734</v>
      </c>
      <c r="O270" s="136">
        <v>33.2</v>
      </c>
      <c r="P270" s="136">
        <f>O270*0.051</f>
        <v>1.6932</v>
      </c>
      <c r="Q270" s="136">
        <f t="shared" si="145"/>
        <v>142.4</v>
      </c>
      <c r="R270" s="136">
        <f t="shared" si="146"/>
        <v>145.32</v>
      </c>
      <c r="S270" s="136">
        <f t="shared" si="147"/>
        <v>146.136</v>
      </c>
      <c r="T270" s="136">
        <f t="shared" si="148"/>
        <v>0.18679999999999986</v>
      </c>
      <c r="U270" s="136">
        <f t="shared" si="149"/>
        <v>0.04079999999999995</v>
      </c>
      <c r="V270" s="136">
        <f t="shared" si="150"/>
        <v>-0.7999999999999972</v>
      </c>
    </row>
    <row r="271" spans="1:22" ht="12.75">
      <c r="A271" s="306"/>
      <c r="B271" s="13">
        <v>3</v>
      </c>
      <c r="C271" s="21" t="s">
        <v>35</v>
      </c>
      <c r="D271" s="251">
        <v>10</v>
      </c>
      <c r="E271" s="250" t="s">
        <v>25</v>
      </c>
      <c r="F271" s="136">
        <v>705.87</v>
      </c>
      <c r="G271" s="136">
        <v>705.87</v>
      </c>
      <c r="H271" s="136">
        <v>2.764</v>
      </c>
      <c r="I271" s="136">
        <f t="shared" si="142"/>
        <v>2.764</v>
      </c>
      <c r="J271" s="136">
        <v>1.6</v>
      </c>
      <c r="K271" s="136">
        <f t="shared" si="143"/>
        <v>1.6531999999999998</v>
      </c>
      <c r="L271" s="136">
        <f t="shared" si="144"/>
        <v>2.1252899999999997</v>
      </c>
      <c r="M271" s="136">
        <v>20</v>
      </c>
      <c r="N271" s="135">
        <f>M271*0.05554</f>
        <v>1.1108</v>
      </c>
      <c r="O271" s="136">
        <v>11.5</v>
      </c>
      <c r="P271" s="135">
        <f>O271*0.05554</f>
        <v>0.63871</v>
      </c>
      <c r="Q271" s="136">
        <f t="shared" si="145"/>
        <v>160</v>
      </c>
      <c r="R271" s="136">
        <f t="shared" si="146"/>
        <v>165.32</v>
      </c>
      <c r="S271" s="136">
        <f t="shared" si="147"/>
        <v>212.52899999999994</v>
      </c>
      <c r="T271" s="136">
        <f t="shared" si="148"/>
        <v>0.5252899999999996</v>
      </c>
      <c r="U271" s="136">
        <f t="shared" si="149"/>
        <v>0.47209</v>
      </c>
      <c r="V271" s="136">
        <f t="shared" si="150"/>
        <v>-8.5</v>
      </c>
    </row>
    <row r="272" spans="1:22" ht="12.75">
      <c r="A272" s="306"/>
      <c r="B272" s="13">
        <v>4</v>
      </c>
      <c r="C272" s="21" t="s">
        <v>68</v>
      </c>
      <c r="D272" s="251">
        <v>60</v>
      </c>
      <c r="E272" s="250" t="s">
        <v>25</v>
      </c>
      <c r="F272" s="136">
        <v>2501.31</v>
      </c>
      <c r="G272" s="136">
        <v>2501.31</v>
      </c>
      <c r="H272" s="136">
        <v>13.89</v>
      </c>
      <c r="I272" s="136">
        <f t="shared" si="142"/>
        <v>13.89</v>
      </c>
      <c r="J272" s="136">
        <v>9.6</v>
      </c>
      <c r="K272" s="136">
        <f t="shared" si="143"/>
        <v>10.44652</v>
      </c>
      <c r="L272" s="136">
        <f t="shared" si="144"/>
        <v>9.707838</v>
      </c>
      <c r="M272" s="136">
        <v>62</v>
      </c>
      <c r="N272" s="135">
        <f>M272*0.05554</f>
        <v>3.44348</v>
      </c>
      <c r="O272" s="136">
        <v>75.3</v>
      </c>
      <c r="P272" s="135">
        <f>O272*0.05554</f>
        <v>4.182162</v>
      </c>
      <c r="Q272" s="136">
        <f t="shared" si="145"/>
        <v>160</v>
      </c>
      <c r="R272" s="136">
        <f t="shared" si="146"/>
        <v>174.10866666666666</v>
      </c>
      <c r="S272" s="136">
        <f t="shared" si="147"/>
        <v>161.7973</v>
      </c>
      <c r="T272" s="136">
        <f t="shared" si="148"/>
        <v>0.10783800000000099</v>
      </c>
      <c r="U272" s="136">
        <f t="shared" si="149"/>
        <v>-0.7386819999999998</v>
      </c>
      <c r="V272" s="136">
        <f t="shared" si="150"/>
        <v>13.299999999999997</v>
      </c>
    </row>
    <row r="273" spans="1:22" ht="12.75">
      <c r="A273" s="306"/>
      <c r="B273" s="13">
        <v>5</v>
      </c>
      <c r="C273" s="21" t="s">
        <v>28</v>
      </c>
      <c r="D273" s="251">
        <v>33</v>
      </c>
      <c r="E273" s="250" t="s">
        <v>25</v>
      </c>
      <c r="F273" s="136">
        <v>2125.33</v>
      </c>
      <c r="G273" s="136">
        <v>2125.33</v>
      </c>
      <c r="H273" s="136">
        <v>9.431</v>
      </c>
      <c r="I273" s="136">
        <f t="shared" si="142"/>
        <v>9.431</v>
      </c>
      <c r="J273" s="136">
        <v>5.28</v>
      </c>
      <c r="K273" s="136">
        <f t="shared" si="143"/>
        <v>5.543199999999999</v>
      </c>
      <c r="L273" s="136">
        <f t="shared" si="144"/>
        <v>6.154139999999999</v>
      </c>
      <c r="M273" s="136">
        <v>70</v>
      </c>
      <c r="N273" s="135">
        <f>M273*0.05554</f>
        <v>3.8878</v>
      </c>
      <c r="O273" s="136">
        <v>59</v>
      </c>
      <c r="P273" s="135">
        <f>O273*0.05554</f>
        <v>3.27686</v>
      </c>
      <c r="Q273" s="136">
        <f t="shared" si="145"/>
        <v>160</v>
      </c>
      <c r="R273" s="136">
        <f t="shared" si="146"/>
        <v>167.97575757575754</v>
      </c>
      <c r="S273" s="136">
        <f t="shared" si="147"/>
        <v>186.4890909090909</v>
      </c>
      <c r="T273" s="136">
        <f t="shared" si="148"/>
        <v>0.8741399999999988</v>
      </c>
      <c r="U273" s="136">
        <f t="shared" si="149"/>
        <v>0.6109399999999998</v>
      </c>
      <c r="V273" s="136">
        <f t="shared" si="150"/>
        <v>-11</v>
      </c>
    </row>
    <row r="274" spans="1:22" ht="12.75">
      <c r="A274" s="306"/>
      <c r="B274" s="13">
        <v>6</v>
      </c>
      <c r="C274" s="41" t="s">
        <v>80</v>
      </c>
      <c r="D274" s="252">
        <v>20</v>
      </c>
      <c r="E274" s="252"/>
      <c r="F274" s="137">
        <v>1238.61</v>
      </c>
      <c r="G274" s="137">
        <v>1238.61</v>
      </c>
      <c r="H274" s="136">
        <v>4.9</v>
      </c>
      <c r="I274" s="136">
        <v>4.9</v>
      </c>
      <c r="J274" s="135">
        <f aca="true" t="shared" si="151" ref="J274:J281">(D274*160/1000)</f>
        <v>3.2</v>
      </c>
      <c r="K274" s="136">
        <f t="shared" si="143"/>
        <v>3.3190000000000004</v>
      </c>
      <c r="L274" s="135">
        <f t="shared" si="144"/>
        <v>3.4043200000000002</v>
      </c>
      <c r="M274" s="136">
        <v>31</v>
      </c>
      <c r="N274" s="136">
        <f aca="true" t="shared" si="152" ref="N274:N281">M274*0.051</f>
        <v>1.581</v>
      </c>
      <c r="O274" s="136">
        <v>24.6</v>
      </c>
      <c r="P274" s="135">
        <f aca="true" t="shared" si="153" ref="P274:P281">O274*60.8/1000</f>
        <v>1.4956800000000001</v>
      </c>
      <c r="Q274" s="136">
        <f t="shared" si="145"/>
        <v>160</v>
      </c>
      <c r="R274" s="136">
        <f t="shared" si="146"/>
        <v>165.95000000000002</v>
      </c>
      <c r="S274" s="135">
        <f t="shared" si="147"/>
        <v>170.216</v>
      </c>
      <c r="T274" s="136">
        <f t="shared" si="148"/>
        <v>0.20432000000000006</v>
      </c>
      <c r="U274" s="136">
        <f t="shared" si="149"/>
        <v>0.08531999999999984</v>
      </c>
      <c r="V274" s="136">
        <f t="shared" si="150"/>
        <v>-6.399999999999999</v>
      </c>
    </row>
    <row r="275" spans="1:22" ht="12.75">
      <c r="A275" s="306"/>
      <c r="B275" s="13">
        <v>7</v>
      </c>
      <c r="C275" s="41" t="s">
        <v>82</v>
      </c>
      <c r="D275" s="252">
        <v>36</v>
      </c>
      <c r="E275" s="252"/>
      <c r="F275" s="137">
        <v>1431.02</v>
      </c>
      <c r="G275" s="137">
        <v>1431.02</v>
      </c>
      <c r="H275" s="136">
        <v>6.66</v>
      </c>
      <c r="I275" s="136">
        <v>6.66</v>
      </c>
      <c r="J275" s="135">
        <f t="shared" si="151"/>
        <v>5.76</v>
      </c>
      <c r="K275" s="136">
        <f t="shared" si="143"/>
        <v>5.793</v>
      </c>
      <c r="L275" s="135">
        <f t="shared" si="144"/>
        <v>5.095616</v>
      </c>
      <c r="M275" s="136">
        <v>17</v>
      </c>
      <c r="N275" s="136">
        <f t="shared" si="152"/>
        <v>0.867</v>
      </c>
      <c r="O275" s="138">
        <v>25.73</v>
      </c>
      <c r="P275" s="135">
        <f t="shared" si="153"/>
        <v>1.564384</v>
      </c>
      <c r="Q275" s="136">
        <f t="shared" si="145"/>
        <v>160</v>
      </c>
      <c r="R275" s="136">
        <f t="shared" si="146"/>
        <v>160.91666666666666</v>
      </c>
      <c r="S275" s="135">
        <f t="shared" si="147"/>
        <v>141.5448888888889</v>
      </c>
      <c r="T275" s="136">
        <f t="shared" si="148"/>
        <v>-0.6643840000000001</v>
      </c>
      <c r="U275" s="136">
        <f t="shared" si="149"/>
        <v>-0.697384</v>
      </c>
      <c r="V275" s="136">
        <f t="shared" si="150"/>
        <v>8.73</v>
      </c>
    </row>
    <row r="276" spans="1:22" ht="12.75">
      <c r="A276" s="306"/>
      <c r="B276" s="13">
        <v>8</v>
      </c>
      <c r="C276" s="46" t="s">
        <v>88</v>
      </c>
      <c r="D276" s="253">
        <v>12</v>
      </c>
      <c r="E276" s="253"/>
      <c r="F276" s="139">
        <v>704.64</v>
      </c>
      <c r="G276" s="139">
        <v>704.64</v>
      </c>
      <c r="H276" s="136">
        <v>2.96</v>
      </c>
      <c r="I276" s="136">
        <v>2.96</v>
      </c>
      <c r="J276" s="135">
        <f t="shared" si="151"/>
        <v>1.92</v>
      </c>
      <c r="K276" s="136">
        <f t="shared" si="143"/>
        <v>2.093</v>
      </c>
      <c r="L276" s="135">
        <f t="shared" si="144"/>
        <v>2.14224</v>
      </c>
      <c r="M276" s="136">
        <v>17</v>
      </c>
      <c r="N276" s="136">
        <f t="shared" si="152"/>
        <v>0.867</v>
      </c>
      <c r="O276" s="136">
        <v>13.45</v>
      </c>
      <c r="P276" s="135">
        <f t="shared" si="153"/>
        <v>0.8177599999999999</v>
      </c>
      <c r="Q276" s="136">
        <f t="shared" si="145"/>
        <v>160</v>
      </c>
      <c r="R276" s="136">
        <f t="shared" si="146"/>
        <v>174.41666666666666</v>
      </c>
      <c r="S276" s="135">
        <f t="shared" si="147"/>
        <v>178.52</v>
      </c>
      <c r="T276" s="136">
        <f t="shared" si="148"/>
        <v>0.22224000000000022</v>
      </c>
      <c r="U276" s="136">
        <f t="shared" si="149"/>
        <v>0.04924000000000006</v>
      </c>
      <c r="V276" s="136">
        <f t="shared" si="150"/>
        <v>-3.5500000000000007</v>
      </c>
    </row>
    <row r="277" spans="1:22" ht="12.75">
      <c r="A277" s="306"/>
      <c r="B277" s="13">
        <v>9</v>
      </c>
      <c r="C277" s="46" t="s">
        <v>90</v>
      </c>
      <c r="D277" s="253">
        <v>6</v>
      </c>
      <c r="E277" s="253"/>
      <c r="F277" s="139">
        <v>311.56</v>
      </c>
      <c r="G277" s="139">
        <v>311.56</v>
      </c>
      <c r="H277" s="136">
        <v>1.27</v>
      </c>
      <c r="I277" s="136">
        <v>1.27</v>
      </c>
      <c r="J277" s="135">
        <f t="shared" si="151"/>
        <v>0.96</v>
      </c>
      <c r="K277" s="136">
        <f t="shared" si="143"/>
        <v>1.066</v>
      </c>
      <c r="L277" s="135">
        <f t="shared" si="144"/>
        <v>1.02072</v>
      </c>
      <c r="M277" s="136">
        <v>4</v>
      </c>
      <c r="N277" s="136">
        <f t="shared" si="152"/>
        <v>0.204</v>
      </c>
      <c r="O277" s="136">
        <v>4.1</v>
      </c>
      <c r="P277" s="135">
        <f t="shared" si="153"/>
        <v>0.24927999999999997</v>
      </c>
      <c r="Q277" s="136">
        <f t="shared" si="145"/>
        <v>160</v>
      </c>
      <c r="R277" s="136">
        <f t="shared" si="146"/>
        <v>177.66666666666666</v>
      </c>
      <c r="S277" s="135">
        <f t="shared" si="147"/>
        <v>170.12</v>
      </c>
      <c r="T277" s="136">
        <f t="shared" si="148"/>
        <v>0.06072000000000011</v>
      </c>
      <c r="U277" s="136">
        <f t="shared" si="149"/>
        <v>-0.04527999999999999</v>
      </c>
      <c r="V277" s="136">
        <f t="shared" si="150"/>
        <v>0.09999999999999964</v>
      </c>
    </row>
    <row r="278" spans="1:22" ht="12.75">
      <c r="A278" s="306"/>
      <c r="B278" s="13">
        <v>10</v>
      </c>
      <c r="C278" s="48" t="s">
        <v>92</v>
      </c>
      <c r="D278" s="254">
        <v>34</v>
      </c>
      <c r="E278" s="254"/>
      <c r="F278" s="140">
        <v>1439.65</v>
      </c>
      <c r="G278" s="140">
        <v>1439.65</v>
      </c>
      <c r="H278" s="136">
        <v>6.83</v>
      </c>
      <c r="I278" s="136">
        <v>6.83</v>
      </c>
      <c r="J278" s="136">
        <f t="shared" si="151"/>
        <v>5.44</v>
      </c>
      <c r="K278" s="136">
        <f t="shared" si="143"/>
        <v>5.5040000000000004</v>
      </c>
      <c r="L278" s="136">
        <f t="shared" si="144"/>
        <v>5.463216</v>
      </c>
      <c r="M278" s="136">
        <v>26</v>
      </c>
      <c r="N278" s="136">
        <f t="shared" si="152"/>
        <v>1.3259999999999998</v>
      </c>
      <c r="O278" s="138">
        <v>22.48</v>
      </c>
      <c r="P278" s="136">
        <f t="shared" si="153"/>
        <v>1.3667839999999998</v>
      </c>
      <c r="Q278" s="136">
        <f t="shared" si="145"/>
        <v>160</v>
      </c>
      <c r="R278" s="136">
        <f t="shared" si="146"/>
        <v>161.88235294117646</v>
      </c>
      <c r="S278" s="136">
        <f t="shared" si="147"/>
        <v>160.68282352941176</v>
      </c>
      <c r="T278" s="136">
        <f t="shared" si="148"/>
        <v>0.02321599999999968</v>
      </c>
      <c r="U278" s="136">
        <f t="shared" si="149"/>
        <v>-0.04078399999999993</v>
      </c>
      <c r="V278" s="136">
        <f t="shared" si="150"/>
        <v>-3.5199999999999996</v>
      </c>
    </row>
    <row r="279" spans="1:22" ht="12.75">
      <c r="A279" s="306"/>
      <c r="B279" s="13">
        <v>11</v>
      </c>
      <c r="C279" s="48" t="s">
        <v>96</v>
      </c>
      <c r="D279" s="254">
        <v>12</v>
      </c>
      <c r="E279" s="254"/>
      <c r="F279" s="140">
        <v>653.45</v>
      </c>
      <c r="G279" s="140">
        <v>653.45</v>
      </c>
      <c r="H279" s="136">
        <v>3.22</v>
      </c>
      <c r="I279" s="136">
        <v>3.22</v>
      </c>
      <c r="J279" s="136">
        <f t="shared" si="151"/>
        <v>1.92</v>
      </c>
      <c r="K279" s="136">
        <f>I279-N279</f>
        <v>2.149</v>
      </c>
      <c r="L279" s="136">
        <f>I279-P279</f>
        <v>2.0891200000000003</v>
      </c>
      <c r="M279" s="136">
        <v>21</v>
      </c>
      <c r="N279" s="136">
        <f t="shared" si="152"/>
        <v>1.071</v>
      </c>
      <c r="O279" s="136">
        <v>18.6</v>
      </c>
      <c r="P279" s="136">
        <f t="shared" si="153"/>
        <v>1.13088</v>
      </c>
      <c r="Q279" s="136">
        <f aca="true" t="shared" si="154" ref="Q279:Q286">J279*1000/D279</f>
        <v>160</v>
      </c>
      <c r="R279" s="136">
        <f aca="true" t="shared" si="155" ref="R279:R286">K279*1000/D279</f>
        <v>179.08333333333334</v>
      </c>
      <c r="S279" s="136">
        <f aca="true" t="shared" si="156" ref="S279:S286">L279*1000/D279</f>
        <v>174.09333333333336</v>
      </c>
      <c r="T279" s="136">
        <f>L279-J279</f>
        <v>0.16912000000000038</v>
      </c>
      <c r="U279" s="136">
        <f>N279-P279</f>
        <v>-0.059880000000000155</v>
      </c>
      <c r="V279" s="136">
        <f>O279-M279</f>
        <v>-2.3999999999999986</v>
      </c>
    </row>
    <row r="280" spans="1:22" ht="12.75">
      <c r="A280" s="306"/>
      <c r="B280" s="13">
        <v>12</v>
      </c>
      <c r="C280" s="58" t="s">
        <v>101</v>
      </c>
      <c r="D280" s="255">
        <v>15</v>
      </c>
      <c r="E280" s="255"/>
      <c r="F280" s="141">
        <v>799.12</v>
      </c>
      <c r="G280" s="141">
        <v>799.12</v>
      </c>
      <c r="H280" s="136">
        <v>3.3</v>
      </c>
      <c r="I280" s="136">
        <v>3.3</v>
      </c>
      <c r="J280" s="135">
        <f t="shared" si="151"/>
        <v>2.4</v>
      </c>
      <c r="K280" s="136">
        <f>I280-N280</f>
        <v>2.433</v>
      </c>
      <c r="L280" s="135">
        <f>I280-P280</f>
        <v>1.7799999999999998</v>
      </c>
      <c r="M280" s="136">
        <v>17</v>
      </c>
      <c r="N280" s="136">
        <f t="shared" si="152"/>
        <v>0.867</v>
      </c>
      <c r="O280" s="136">
        <v>25</v>
      </c>
      <c r="P280" s="135">
        <f t="shared" si="153"/>
        <v>1.52</v>
      </c>
      <c r="Q280" s="136">
        <f t="shared" si="154"/>
        <v>160</v>
      </c>
      <c r="R280" s="136">
        <f t="shared" si="155"/>
        <v>162.2</v>
      </c>
      <c r="S280" s="135">
        <f t="shared" si="156"/>
        <v>118.66666666666666</v>
      </c>
      <c r="T280" s="136">
        <f>L280-J280</f>
        <v>-0.6200000000000001</v>
      </c>
      <c r="U280" s="136">
        <f>N280-P280</f>
        <v>-0.653</v>
      </c>
      <c r="V280" s="136">
        <f>O280-M280</f>
        <v>8</v>
      </c>
    </row>
    <row r="281" spans="1:22" ht="12.75">
      <c r="A281" s="306"/>
      <c r="B281" s="13">
        <v>13</v>
      </c>
      <c r="C281" s="58" t="s">
        <v>102</v>
      </c>
      <c r="D281" s="255">
        <v>9</v>
      </c>
      <c r="E281" s="255"/>
      <c r="F281" s="141">
        <v>475.45</v>
      </c>
      <c r="G281" s="141">
        <v>475.45</v>
      </c>
      <c r="H281" s="136">
        <v>2.28</v>
      </c>
      <c r="I281" s="136">
        <v>2.28</v>
      </c>
      <c r="J281" s="135">
        <f t="shared" si="151"/>
        <v>1.44</v>
      </c>
      <c r="K281" s="136">
        <f>I281-N281</f>
        <v>1.515</v>
      </c>
      <c r="L281" s="135">
        <f>I281-P281</f>
        <v>1.6719999999999997</v>
      </c>
      <c r="M281" s="136">
        <v>15</v>
      </c>
      <c r="N281" s="136">
        <f t="shared" si="152"/>
        <v>0.7649999999999999</v>
      </c>
      <c r="O281" s="136">
        <v>10</v>
      </c>
      <c r="P281" s="135">
        <f t="shared" si="153"/>
        <v>0.608</v>
      </c>
      <c r="Q281" s="136">
        <f t="shared" si="154"/>
        <v>160</v>
      </c>
      <c r="R281" s="136">
        <f t="shared" si="155"/>
        <v>168.33333333333334</v>
      </c>
      <c r="S281" s="135">
        <f t="shared" si="156"/>
        <v>185.77777777777774</v>
      </c>
      <c r="T281" s="136">
        <f>L281-J281</f>
        <v>0.23199999999999976</v>
      </c>
      <c r="U281" s="136">
        <f>N281-P281</f>
        <v>0.15699999999999992</v>
      </c>
      <c r="V281" s="136">
        <f>O281-M281</f>
        <v>-5</v>
      </c>
    </row>
    <row r="282" spans="1:22" ht="12.75">
      <c r="A282" s="306"/>
      <c r="B282" s="13">
        <v>14</v>
      </c>
      <c r="C282" s="60" t="s">
        <v>103</v>
      </c>
      <c r="D282" s="251">
        <v>108</v>
      </c>
      <c r="E282" s="251">
        <v>1973</v>
      </c>
      <c r="F282" s="136">
        <v>5668</v>
      </c>
      <c r="G282" s="136">
        <v>5668</v>
      </c>
      <c r="H282" s="142">
        <v>20.923</v>
      </c>
      <c r="I282" s="182">
        <f>+H282</f>
        <v>20.923</v>
      </c>
      <c r="J282" s="182">
        <v>11.529</v>
      </c>
      <c r="K282" s="143">
        <f>I282-N282</f>
        <v>11.582679999999998</v>
      </c>
      <c r="L282" s="143">
        <f>I282-P282</f>
        <v>11.528999999999998</v>
      </c>
      <c r="M282" s="182">
        <v>174</v>
      </c>
      <c r="N282" s="135">
        <f>M282*0.05368</f>
        <v>9.34032</v>
      </c>
      <c r="O282" s="183">
        <v>175</v>
      </c>
      <c r="P282" s="135">
        <f>O282*0.05368</f>
        <v>9.394</v>
      </c>
      <c r="Q282" s="135">
        <f t="shared" si="154"/>
        <v>106.75</v>
      </c>
      <c r="R282" s="135">
        <f t="shared" si="155"/>
        <v>107.24703703703702</v>
      </c>
      <c r="S282" s="135">
        <f t="shared" si="156"/>
        <v>106.74999999999999</v>
      </c>
      <c r="T282" s="135">
        <f>L282-J282</f>
        <v>0</v>
      </c>
      <c r="U282" s="135">
        <f>N282-P282</f>
        <v>-0.05367999999999995</v>
      </c>
      <c r="V282" s="136">
        <f>O282-M282</f>
        <v>1</v>
      </c>
    </row>
    <row r="283" spans="1:22" ht="12.75">
      <c r="A283" s="306"/>
      <c r="B283" s="13">
        <v>15</v>
      </c>
      <c r="C283" s="60" t="s">
        <v>108</v>
      </c>
      <c r="D283" s="251">
        <v>59</v>
      </c>
      <c r="E283" s="251">
        <v>1994</v>
      </c>
      <c r="F283" s="136">
        <v>3218</v>
      </c>
      <c r="G283" s="136">
        <v>3218</v>
      </c>
      <c r="H283" s="142">
        <v>11.992998</v>
      </c>
      <c r="I283" s="182">
        <f aca="true" t="shared" si="157" ref="I283:I289">+H283</f>
        <v>11.992998</v>
      </c>
      <c r="J283" s="182">
        <v>5.158998</v>
      </c>
      <c r="K283" s="144">
        <f aca="true" t="shared" si="158" ref="K283:K292">I283-N283</f>
        <v>5.668998</v>
      </c>
      <c r="L283" s="144">
        <f aca="true" t="shared" si="159" ref="L283:L292">I283-P283</f>
        <v>5.158998</v>
      </c>
      <c r="M283" s="182">
        <v>124</v>
      </c>
      <c r="N283" s="136">
        <f>M283*0.051</f>
        <v>6.324</v>
      </c>
      <c r="O283" s="183">
        <v>134</v>
      </c>
      <c r="P283" s="136">
        <f>O283*0.051</f>
        <v>6.834</v>
      </c>
      <c r="Q283" s="136">
        <f t="shared" si="154"/>
        <v>87.44064406779661</v>
      </c>
      <c r="R283" s="136">
        <f t="shared" si="155"/>
        <v>96.08471186440678</v>
      </c>
      <c r="S283" s="136">
        <f t="shared" si="156"/>
        <v>87.44064406779661</v>
      </c>
      <c r="T283" s="136">
        <f aca="true" t="shared" si="160" ref="T283:T292">L283-J283</f>
        <v>0</v>
      </c>
      <c r="U283" s="136">
        <f aca="true" t="shared" si="161" ref="U283:U292">N283-P283</f>
        <v>-0.5099999999999998</v>
      </c>
      <c r="V283" s="136">
        <f aca="true" t="shared" si="162" ref="V283:V292">O283-M283</f>
        <v>10</v>
      </c>
    </row>
    <row r="284" spans="1:22" ht="12.75">
      <c r="A284" s="306"/>
      <c r="B284" s="13">
        <v>16</v>
      </c>
      <c r="C284" s="60" t="s">
        <v>115</v>
      </c>
      <c r="D284" s="251">
        <v>38</v>
      </c>
      <c r="E284" s="251">
        <v>1989</v>
      </c>
      <c r="F284" s="136">
        <v>1991.56</v>
      </c>
      <c r="G284" s="136">
        <v>1991.56</v>
      </c>
      <c r="H284" s="142">
        <v>9.848016</v>
      </c>
      <c r="I284" s="184">
        <f t="shared" si="157"/>
        <v>9.848016</v>
      </c>
      <c r="J284" s="182">
        <v>5.714136</v>
      </c>
      <c r="K284" s="144">
        <f t="shared" si="158"/>
        <v>5.768336</v>
      </c>
      <c r="L284" s="144">
        <f t="shared" si="159"/>
        <v>5.709287892639999</v>
      </c>
      <c r="M284" s="182">
        <v>76</v>
      </c>
      <c r="N284" s="135">
        <f>M284*0.05368</f>
        <v>4.07968</v>
      </c>
      <c r="O284" s="183">
        <v>77.100002</v>
      </c>
      <c r="P284" s="135">
        <f>O284*0.05368</f>
        <v>4.13872810736</v>
      </c>
      <c r="Q284" s="136">
        <f t="shared" si="154"/>
        <v>150.37199999999999</v>
      </c>
      <c r="R284" s="136">
        <f t="shared" si="155"/>
        <v>151.79831578947366</v>
      </c>
      <c r="S284" s="136">
        <f t="shared" si="156"/>
        <v>150.24441822736839</v>
      </c>
      <c r="T284" s="136">
        <f t="shared" si="160"/>
        <v>-0.004848107360000853</v>
      </c>
      <c r="U284" s="136">
        <f t="shared" si="161"/>
        <v>-0.05904810736000066</v>
      </c>
      <c r="V284" s="136">
        <f t="shared" si="162"/>
        <v>1.1000020000000035</v>
      </c>
    </row>
    <row r="285" spans="1:22" ht="12.75">
      <c r="A285" s="306"/>
      <c r="B285" s="13">
        <v>17</v>
      </c>
      <c r="C285" s="60" t="s">
        <v>117</v>
      </c>
      <c r="D285" s="251">
        <v>90</v>
      </c>
      <c r="E285" s="251">
        <v>1968</v>
      </c>
      <c r="F285" s="136">
        <v>4563</v>
      </c>
      <c r="G285" s="136">
        <v>4563</v>
      </c>
      <c r="H285" s="142">
        <v>21.725</v>
      </c>
      <c r="I285" s="185">
        <f t="shared" si="157"/>
        <v>21.725</v>
      </c>
      <c r="J285" s="183">
        <v>14.08</v>
      </c>
      <c r="K285" s="136">
        <f t="shared" si="158"/>
        <v>15.17604</v>
      </c>
      <c r="L285" s="136">
        <f t="shared" si="159"/>
        <v>15.527107200000001</v>
      </c>
      <c r="M285" s="183">
        <v>122</v>
      </c>
      <c r="N285" s="135">
        <f>M285*0.05368</f>
        <v>6.54896</v>
      </c>
      <c r="O285" s="183">
        <v>115.46000000000001</v>
      </c>
      <c r="P285" s="135">
        <f>O285*0.05368</f>
        <v>6.1978928</v>
      </c>
      <c r="Q285" s="136">
        <f t="shared" si="154"/>
        <v>156.44444444444446</v>
      </c>
      <c r="R285" s="136">
        <f t="shared" si="155"/>
        <v>168.62266666666667</v>
      </c>
      <c r="S285" s="136">
        <f t="shared" si="156"/>
        <v>172.52341333333337</v>
      </c>
      <c r="T285" s="136">
        <f t="shared" si="160"/>
        <v>1.4471072000000014</v>
      </c>
      <c r="U285" s="136">
        <f t="shared" si="161"/>
        <v>0.35106720000000013</v>
      </c>
      <c r="V285" s="136">
        <f t="shared" si="162"/>
        <v>-6.539999999999992</v>
      </c>
    </row>
    <row r="286" spans="1:22" ht="12.75">
      <c r="A286" s="306"/>
      <c r="B286" s="13">
        <v>18</v>
      </c>
      <c r="C286" s="60" t="s">
        <v>119</v>
      </c>
      <c r="D286" s="251">
        <v>30</v>
      </c>
      <c r="E286" s="251">
        <v>1972</v>
      </c>
      <c r="F286" s="136">
        <v>1720</v>
      </c>
      <c r="G286" s="136">
        <v>1720</v>
      </c>
      <c r="H286" s="142">
        <v>6.423</v>
      </c>
      <c r="I286" s="185">
        <f t="shared" si="157"/>
        <v>6.423</v>
      </c>
      <c r="J286" s="183">
        <v>3.4139999999999997</v>
      </c>
      <c r="K286" s="136">
        <f t="shared" si="158"/>
        <v>3.7710000000000004</v>
      </c>
      <c r="L286" s="136">
        <f t="shared" si="159"/>
        <v>3.414</v>
      </c>
      <c r="M286" s="183">
        <v>52</v>
      </c>
      <c r="N286" s="136">
        <f>M286*0.051</f>
        <v>2.6519999999999997</v>
      </c>
      <c r="O286" s="183">
        <v>59</v>
      </c>
      <c r="P286" s="136">
        <f>O286*0.051</f>
        <v>3.009</v>
      </c>
      <c r="Q286" s="136">
        <f t="shared" si="154"/>
        <v>113.79999999999998</v>
      </c>
      <c r="R286" s="136">
        <f t="shared" si="155"/>
        <v>125.70000000000002</v>
      </c>
      <c r="S286" s="136">
        <f t="shared" si="156"/>
        <v>113.8</v>
      </c>
      <c r="T286" s="136">
        <f t="shared" si="160"/>
        <v>0</v>
      </c>
      <c r="U286" s="136">
        <f t="shared" si="161"/>
        <v>-0.3570000000000002</v>
      </c>
      <c r="V286" s="136">
        <f t="shared" si="162"/>
        <v>7</v>
      </c>
    </row>
    <row r="287" spans="1:22" ht="12.75">
      <c r="A287" s="306"/>
      <c r="B287" s="13">
        <v>19</v>
      </c>
      <c r="C287" s="60" t="s">
        <v>123</v>
      </c>
      <c r="D287" s="251">
        <v>20</v>
      </c>
      <c r="E287" s="251">
        <v>1994</v>
      </c>
      <c r="F287" s="136">
        <v>1051</v>
      </c>
      <c r="G287" s="136">
        <v>1051</v>
      </c>
      <c r="H287" s="186">
        <v>5.709</v>
      </c>
      <c r="I287" s="185">
        <f t="shared" si="157"/>
        <v>5.709</v>
      </c>
      <c r="J287" s="183">
        <v>3.1699</v>
      </c>
      <c r="K287" s="136">
        <f t="shared" si="158"/>
        <v>3.4007599999999996</v>
      </c>
      <c r="L287" s="136">
        <f t="shared" si="159"/>
        <v>3.7765199999999997</v>
      </c>
      <c r="M287" s="183">
        <v>43</v>
      </c>
      <c r="N287" s="135">
        <f>M287*0.05368</f>
        <v>2.30824</v>
      </c>
      <c r="O287" s="183">
        <v>36</v>
      </c>
      <c r="P287" s="135">
        <f>O287*0.05368</f>
        <v>1.93248</v>
      </c>
      <c r="Q287" s="136">
        <f aca="true" t="shared" si="163" ref="Q287:Q292">J287*1000/D287</f>
        <v>158.495</v>
      </c>
      <c r="R287" s="136">
        <f aca="true" t="shared" si="164" ref="R287:R292">K287*1000/D287</f>
        <v>170.03799999999998</v>
      </c>
      <c r="S287" s="136">
        <f aca="true" t="shared" si="165" ref="S287:S292">L287*1000/D287</f>
        <v>188.82599999999996</v>
      </c>
      <c r="T287" s="136">
        <f t="shared" si="160"/>
        <v>0.6066199999999995</v>
      </c>
      <c r="U287" s="136">
        <f t="shared" si="161"/>
        <v>0.3757600000000001</v>
      </c>
      <c r="V287" s="136">
        <f t="shared" si="162"/>
        <v>-7</v>
      </c>
    </row>
    <row r="288" spans="1:22" ht="12.75">
      <c r="A288" s="306"/>
      <c r="B288" s="13">
        <v>20</v>
      </c>
      <c r="C288" s="60" t="s">
        <v>124</v>
      </c>
      <c r="D288" s="251">
        <v>20</v>
      </c>
      <c r="E288" s="251">
        <v>1992</v>
      </c>
      <c r="F288" s="136">
        <v>1111</v>
      </c>
      <c r="G288" s="136">
        <v>1111</v>
      </c>
      <c r="H288" s="186">
        <v>5.308</v>
      </c>
      <c r="I288" s="185">
        <f t="shared" si="157"/>
        <v>5.308</v>
      </c>
      <c r="J288" s="183">
        <v>3.1699</v>
      </c>
      <c r="K288" s="136">
        <f t="shared" si="158"/>
        <v>3.5902399999999997</v>
      </c>
      <c r="L288" s="136">
        <f t="shared" si="159"/>
        <v>3.5365599999999997</v>
      </c>
      <c r="M288" s="183">
        <v>32</v>
      </c>
      <c r="N288" s="135">
        <f>M288*0.05368</f>
        <v>1.71776</v>
      </c>
      <c r="O288" s="183">
        <v>33</v>
      </c>
      <c r="P288" s="135">
        <f>O288*0.05368</f>
        <v>1.77144</v>
      </c>
      <c r="Q288" s="136">
        <f t="shared" si="163"/>
        <v>158.495</v>
      </c>
      <c r="R288" s="136">
        <f t="shared" si="164"/>
        <v>179.512</v>
      </c>
      <c r="S288" s="136">
        <f t="shared" si="165"/>
        <v>176.82799999999997</v>
      </c>
      <c r="T288" s="136">
        <f t="shared" si="160"/>
        <v>0.36665999999999954</v>
      </c>
      <c r="U288" s="136">
        <f t="shared" si="161"/>
        <v>-0.05367999999999995</v>
      </c>
      <c r="V288" s="136">
        <f t="shared" si="162"/>
        <v>1</v>
      </c>
    </row>
    <row r="289" spans="1:22" ht="12.75">
      <c r="A289" s="306"/>
      <c r="B289" s="13">
        <v>21</v>
      </c>
      <c r="C289" s="60" t="s">
        <v>129</v>
      </c>
      <c r="D289" s="251">
        <v>55</v>
      </c>
      <c r="E289" s="251">
        <v>1970</v>
      </c>
      <c r="F289" s="136">
        <v>2574</v>
      </c>
      <c r="G289" s="136">
        <v>2574</v>
      </c>
      <c r="H289" s="186">
        <v>13.546</v>
      </c>
      <c r="I289" s="185">
        <f t="shared" si="157"/>
        <v>13.546</v>
      </c>
      <c r="J289" s="183">
        <v>8.8</v>
      </c>
      <c r="K289" s="136">
        <f t="shared" si="158"/>
        <v>9.03688</v>
      </c>
      <c r="L289" s="136">
        <f t="shared" si="159"/>
        <v>9.6338016</v>
      </c>
      <c r="M289" s="183">
        <v>84</v>
      </c>
      <c r="N289" s="136">
        <f>M289*0.05368</f>
        <v>4.50912</v>
      </c>
      <c r="O289" s="183">
        <v>72.88</v>
      </c>
      <c r="P289" s="136">
        <f>O289*0.05368</f>
        <v>3.9121984</v>
      </c>
      <c r="Q289" s="136">
        <f t="shared" si="163"/>
        <v>160</v>
      </c>
      <c r="R289" s="136">
        <f t="shared" si="164"/>
        <v>164.30690909090907</v>
      </c>
      <c r="S289" s="136">
        <f t="shared" si="165"/>
        <v>175.1600290909091</v>
      </c>
      <c r="T289" s="136">
        <f t="shared" si="160"/>
        <v>0.8338015999999993</v>
      </c>
      <c r="U289" s="136">
        <f t="shared" si="161"/>
        <v>0.5969216000000004</v>
      </c>
      <c r="V289" s="136">
        <f t="shared" si="162"/>
        <v>-11.120000000000005</v>
      </c>
    </row>
    <row r="290" spans="1:22" ht="12.75">
      <c r="A290" s="306"/>
      <c r="B290" s="13">
        <v>22</v>
      </c>
      <c r="C290" s="64" t="s">
        <v>130</v>
      </c>
      <c r="D290" s="256">
        <v>40</v>
      </c>
      <c r="E290" s="256">
        <v>1986</v>
      </c>
      <c r="F290" s="135">
        <v>1657</v>
      </c>
      <c r="G290" s="135">
        <v>1657</v>
      </c>
      <c r="H290" s="187">
        <v>9.679</v>
      </c>
      <c r="I290" s="145">
        <f>H290</f>
        <v>9.679</v>
      </c>
      <c r="J290" s="188">
        <v>6.4</v>
      </c>
      <c r="K290" s="135">
        <f t="shared" si="158"/>
        <v>7.102360000000001</v>
      </c>
      <c r="L290" s="135">
        <f t="shared" si="159"/>
        <v>6.829934</v>
      </c>
      <c r="M290" s="188">
        <v>48</v>
      </c>
      <c r="N290" s="135">
        <f>M290*0.05368</f>
        <v>2.57664</v>
      </c>
      <c r="O290" s="188">
        <v>53.075</v>
      </c>
      <c r="P290" s="135">
        <f>O290*0.05368</f>
        <v>2.849066</v>
      </c>
      <c r="Q290" s="135">
        <f t="shared" si="163"/>
        <v>160</v>
      </c>
      <c r="R290" s="135">
        <f t="shared" si="164"/>
        <v>177.55900000000003</v>
      </c>
      <c r="S290" s="135">
        <f t="shared" si="165"/>
        <v>170.74835</v>
      </c>
      <c r="T290" s="135">
        <f t="shared" si="160"/>
        <v>0.42993399999999937</v>
      </c>
      <c r="U290" s="135">
        <f t="shared" si="161"/>
        <v>-0.2724260000000003</v>
      </c>
      <c r="V290" s="136">
        <f t="shared" si="162"/>
        <v>5.075000000000003</v>
      </c>
    </row>
    <row r="291" spans="1:22" ht="12.75">
      <c r="A291" s="306"/>
      <c r="B291" s="13">
        <v>23</v>
      </c>
      <c r="C291" s="60" t="s">
        <v>137</v>
      </c>
      <c r="D291" s="251">
        <v>40</v>
      </c>
      <c r="E291" s="251">
        <v>1991</v>
      </c>
      <c r="F291" s="136">
        <v>2250</v>
      </c>
      <c r="G291" s="136">
        <v>2250</v>
      </c>
      <c r="H291" s="186">
        <v>9.174016</v>
      </c>
      <c r="I291" s="146">
        <f>H291</f>
        <v>9.174016</v>
      </c>
      <c r="J291" s="183">
        <v>4.8152</v>
      </c>
      <c r="K291" s="136">
        <f t="shared" si="158"/>
        <v>4.986976</v>
      </c>
      <c r="L291" s="136">
        <f t="shared" si="159"/>
        <v>4.8152</v>
      </c>
      <c r="M291" s="183">
        <v>78</v>
      </c>
      <c r="N291" s="136">
        <f>M291*0.05368</f>
        <v>4.18704</v>
      </c>
      <c r="O291" s="183">
        <v>81.2</v>
      </c>
      <c r="P291" s="136">
        <f>O291*0.05368</f>
        <v>4.358816</v>
      </c>
      <c r="Q291" s="136">
        <f t="shared" si="163"/>
        <v>120.38</v>
      </c>
      <c r="R291" s="136">
        <f t="shared" si="164"/>
        <v>124.67440000000002</v>
      </c>
      <c r="S291" s="136">
        <f t="shared" si="165"/>
        <v>120.38</v>
      </c>
      <c r="T291" s="136">
        <f t="shared" si="160"/>
        <v>0</v>
      </c>
      <c r="U291" s="136">
        <f t="shared" si="161"/>
        <v>-0.17177600000000037</v>
      </c>
      <c r="V291" s="136">
        <f t="shared" si="162"/>
        <v>3.200000000000003</v>
      </c>
    </row>
    <row r="292" spans="1:22" ht="12.75">
      <c r="A292" s="306"/>
      <c r="B292" s="13">
        <v>24</v>
      </c>
      <c r="C292" s="68" t="s">
        <v>143</v>
      </c>
      <c r="D292" s="257">
        <v>50</v>
      </c>
      <c r="E292" s="257">
        <v>1974</v>
      </c>
      <c r="F292" s="136">
        <v>2591.85</v>
      </c>
      <c r="G292" s="136">
        <v>2591.85</v>
      </c>
      <c r="H292" s="136">
        <v>7.29</v>
      </c>
      <c r="I292" s="136">
        <f>H292</f>
        <v>7.29</v>
      </c>
      <c r="J292" s="136">
        <v>2.649</v>
      </c>
      <c r="K292" s="136">
        <f t="shared" si="158"/>
        <v>3.1590000000000007</v>
      </c>
      <c r="L292" s="136">
        <f t="shared" si="159"/>
        <v>2.649</v>
      </c>
      <c r="M292" s="136">
        <v>81</v>
      </c>
      <c r="N292" s="136">
        <f>M292*0.051</f>
        <v>4.130999999999999</v>
      </c>
      <c r="O292" s="136">
        <v>91</v>
      </c>
      <c r="P292" s="136">
        <f>O292*0.051</f>
        <v>4.641</v>
      </c>
      <c r="Q292" s="136">
        <f t="shared" si="163"/>
        <v>52.98</v>
      </c>
      <c r="R292" s="136">
        <f t="shared" si="164"/>
        <v>63.18000000000002</v>
      </c>
      <c r="S292" s="136">
        <f t="shared" si="165"/>
        <v>52.98</v>
      </c>
      <c r="T292" s="136">
        <f t="shared" si="160"/>
        <v>0</v>
      </c>
      <c r="U292" s="136">
        <f t="shared" si="161"/>
        <v>-0.5100000000000007</v>
      </c>
      <c r="V292" s="136">
        <f t="shared" si="162"/>
        <v>10</v>
      </c>
    </row>
    <row r="293" spans="1:22" ht="12.75">
      <c r="A293" s="306"/>
      <c r="B293" s="13">
        <v>25</v>
      </c>
      <c r="C293" s="68" t="s">
        <v>146</v>
      </c>
      <c r="D293" s="257">
        <v>40</v>
      </c>
      <c r="E293" s="257">
        <v>1979</v>
      </c>
      <c r="F293" s="136">
        <v>2257.74</v>
      </c>
      <c r="G293" s="136">
        <v>1259.31</v>
      </c>
      <c r="H293" s="136">
        <v>8.059</v>
      </c>
      <c r="I293" s="136">
        <v>8.059</v>
      </c>
      <c r="J293" s="136">
        <v>4.03</v>
      </c>
      <c r="K293" s="136">
        <v>4.183</v>
      </c>
      <c r="L293" s="136">
        <v>4.029999999999999</v>
      </c>
      <c r="M293" s="136">
        <v>76</v>
      </c>
      <c r="N293" s="136">
        <v>3.876</v>
      </c>
      <c r="O293" s="136">
        <v>79</v>
      </c>
      <c r="P293" s="136">
        <v>4.029</v>
      </c>
      <c r="Q293" s="136">
        <v>100.75000000000001</v>
      </c>
      <c r="R293" s="136">
        <v>104.575</v>
      </c>
      <c r="S293" s="136">
        <v>100.74999999999999</v>
      </c>
      <c r="T293" s="136">
        <v>0</v>
      </c>
      <c r="U293" s="136">
        <v>-0.15300000000000002</v>
      </c>
      <c r="V293" s="136">
        <v>3</v>
      </c>
    </row>
    <row r="294" spans="1:22" ht="12.75">
      <c r="A294" s="306"/>
      <c r="B294" s="13">
        <v>26</v>
      </c>
      <c r="C294" s="69" t="s">
        <v>147</v>
      </c>
      <c r="D294" s="257">
        <v>40</v>
      </c>
      <c r="E294" s="257">
        <v>1983</v>
      </c>
      <c r="F294" s="136">
        <v>2254.6</v>
      </c>
      <c r="G294" s="136">
        <v>2254.6</v>
      </c>
      <c r="H294" s="136">
        <v>8.003</v>
      </c>
      <c r="I294" s="136">
        <v>8.003</v>
      </c>
      <c r="J294" s="136">
        <v>4.994</v>
      </c>
      <c r="K294" s="136">
        <v>5.045</v>
      </c>
      <c r="L294" s="136">
        <v>4.994</v>
      </c>
      <c r="M294" s="136">
        <v>58</v>
      </c>
      <c r="N294" s="136">
        <v>2.9579999999999997</v>
      </c>
      <c r="O294" s="136">
        <v>59</v>
      </c>
      <c r="P294" s="136">
        <v>3.009</v>
      </c>
      <c r="Q294" s="136">
        <v>124.85</v>
      </c>
      <c r="R294" s="136">
        <v>126.125</v>
      </c>
      <c r="S294" s="136">
        <v>124.85</v>
      </c>
      <c r="T294" s="136">
        <v>0</v>
      </c>
      <c r="U294" s="136">
        <v>-0.051000000000000156</v>
      </c>
      <c r="V294" s="136">
        <v>1</v>
      </c>
    </row>
    <row r="295" spans="1:22" ht="12.75">
      <c r="A295" s="306"/>
      <c r="B295" s="13">
        <v>27</v>
      </c>
      <c r="C295" s="68" t="s">
        <v>151</v>
      </c>
      <c r="D295" s="257">
        <v>40</v>
      </c>
      <c r="E295" s="257">
        <v>1991</v>
      </c>
      <c r="F295" s="135">
        <v>2281.19</v>
      </c>
      <c r="G295" s="135">
        <v>2281.19</v>
      </c>
      <c r="H295" s="136">
        <v>9.653</v>
      </c>
      <c r="I295" s="136">
        <f aca="true" t="shared" si="166" ref="I295:I310">H295</f>
        <v>9.653</v>
      </c>
      <c r="J295" s="136">
        <v>5.216</v>
      </c>
      <c r="K295" s="136">
        <f aca="true" t="shared" si="167" ref="K295:K310">I295-N295</f>
        <v>5.420000000000001</v>
      </c>
      <c r="L295" s="136">
        <f aca="true" t="shared" si="168" ref="L295:L310">I295-P295</f>
        <v>5.216000000000001</v>
      </c>
      <c r="M295" s="136">
        <v>83</v>
      </c>
      <c r="N295" s="136">
        <f aca="true" t="shared" si="169" ref="N295:N310">M295*0.051</f>
        <v>4.233</v>
      </c>
      <c r="O295" s="138">
        <v>87</v>
      </c>
      <c r="P295" s="136">
        <f aca="true" t="shared" si="170" ref="P295:P310">O295*0.051</f>
        <v>4.436999999999999</v>
      </c>
      <c r="Q295" s="136">
        <f aca="true" t="shared" si="171" ref="Q295:Q310">J295*1000/D295</f>
        <v>130.4</v>
      </c>
      <c r="R295" s="136">
        <f aca="true" t="shared" si="172" ref="R295:R310">K295*1000/D295</f>
        <v>135.50000000000003</v>
      </c>
      <c r="S295" s="136">
        <f aca="true" t="shared" si="173" ref="S295:S310">L295*1000/D295</f>
        <v>130.40000000000003</v>
      </c>
      <c r="T295" s="136">
        <f aca="true" t="shared" si="174" ref="T295:T310">L295-J295</f>
        <v>0</v>
      </c>
      <c r="U295" s="136">
        <f aca="true" t="shared" si="175" ref="U295:U310">N295-P295</f>
        <v>-0.20399999999999974</v>
      </c>
      <c r="V295" s="136">
        <f aca="true" t="shared" si="176" ref="V295:V310">O295-M295</f>
        <v>4</v>
      </c>
    </row>
    <row r="296" spans="1:22" ht="12.75">
      <c r="A296" s="306"/>
      <c r="B296" s="13">
        <v>28</v>
      </c>
      <c r="C296" s="68" t="s">
        <v>153</v>
      </c>
      <c r="D296" s="257">
        <v>4</v>
      </c>
      <c r="E296" s="257">
        <v>1939</v>
      </c>
      <c r="F296" s="136">
        <v>226.57</v>
      </c>
      <c r="G296" s="136">
        <v>114.54</v>
      </c>
      <c r="H296" s="136">
        <v>0.147</v>
      </c>
      <c r="I296" s="136">
        <f t="shared" si="166"/>
        <v>0.147</v>
      </c>
      <c r="J296" s="136">
        <v>0.04</v>
      </c>
      <c r="K296" s="136">
        <f t="shared" si="167"/>
        <v>0.096</v>
      </c>
      <c r="L296" s="136">
        <f t="shared" si="168"/>
        <v>0.147</v>
      </c>
      <c r="M296" s="136">
        <v>1</v>
      </c>
      <c r="N296" s="136">
        <f t="shared" si="169"/>
        <v>0.051</v>
      </c>
      <c r="O296" s="136">
        <v>0</v>
      </c>
      <c r="P296" s="136">
        <f t="shared" si="170"/>
        <v>0</v>
      </c>
      <c r="Q296" s="136">
        <f t="shared" si="171"/>
        <v>10</v>
      </c>
      <c r="R296" s="136">
        <f t="shared" si="172"/>
        <v>24</v>
      </c>
      <c r="S296" s="136">
        <f t="shared" si="173"/>
        <v>36.75</v>
      </c>
      <c r="T296" s="136">
        <f t="shared" si="174"/>
        <v>0.10699999999999998</v>
      </c>
      <c r="U296" s="136">
        <f t="shared" si="175"/>
        <v>0.051</v>
      </c>
      <c r="V296" s="136">
        <f t="shared" si="176"/>
        <v>-1</v>
      </c>
    </row>
    <row r="297" spans="1:22" ht="12.75">
      <c r="A297" s="306"/>
      <c r="B297" s="13">
        <v>29</v>
      </c>
      <c r="C297" s="68" t="s">
        <v>156</v>
      </c>
      <c r="D297" s="257">
        <v>55</v>
      </c>
      <c r="E297" s="257">
        <v>1971</v>
      </c>
      <c r="F297" s="136">
        <v>2610.33</v>
      </c>
      <c r="G297" s="136">
        <v>2052.04</v>
      </c>
      <c r="H297" s="136">
        <v>11.865</v>
      </c>
      <c r="I297" s="136">
        <f t="shared" si="166"/>
        <v>11.865</v>
      </c>
      <c r="J297" s="136">
        <v>7.92</v>
      </c>
      <c r="K297" s="136">
        <f t="shared" si="167"/>
        <v>8.754000000000001</v>
      </c>
      <c r="L297" s="136">
        <f t="shared" si="168"/>
        <v>8.5245</v>
      </c>
      <c r="M297" s="136">
        <v>61</v>
      </c>
      <c r="N297" s="136">
        <f t="shared" si="169"/>
        <v>3.1109999999999998</v>
      </c>
      <c r="O297" s="136">
        <v>65.5</v>
      </c>
      <c r="P297" s="136">
        <f t="shared" si="170"/>
        <v>3.3404999999999996</v>
      </c>
      <c r="Q297" s="136">
        <f t="shared" si="171"/>
        <v>144</v>
      </c>
      <c r="R297" s="136">
        <f t="shared" si="172"/>
        <v>159.16363636363639</v>
      </c>
      <c r="S297" s="136">
        <f t="shared" si="173"/>
        <v>154.9909090909091</v>
      </c>
      <c r="T297" s="136">
        <f t="shared" si="174"/>
        <v>0.6044999999999998</v>
      </c>
      <c r="U297" s="136">
        <f t="shared" si="175"/>
        <v>-0.22949999999999982</v>
      </c>
      <c r="V297" s="136">
        <f t="shared" si="176"/>
        <v>4.5</v>
      </c>
    </row>
    <row r="298" spans="1:22" ht="12.75">
      <c r="A298" s="306"/>
      <c r="B298" s="13">
        <v>30</v>
      </c>
      <c r="C298" s="68" t="s">
        <v>157</v>
      </c>
      <c r="D298" s="257">
        <v>11</v>
      </c>
      <c r="E298" s="257">
        <v>1925</v>
      </c>
      <c r="F298" s="136">
        <v>392.63</v>
      </c>
      <c r="G298" s="136">
        <v>326.76</v>
      </c>
      <c r="H298" s="136">
        <v>2.075</v>
      </c>
      <c r="I298" s="136">
        <f t="shared" si="166"/>
        <v>2.075</v>
      </c>
      <c r="J298" s="136">
        <v>1.6</v>
      </c>
      <c r="K298" s="136">
        <f t="shared" si="167"/>
        <v>1.616</v>
      </c>
      <c r="L298" s="136">
        <f t="shared" si="168"/>
        <v>1.8200000000000003</v>
      </c>
      <c r="M298" s="136">
        <v>9</v>
      </c>
      <c r="N298" s="136">
        <f t="shared" si="169"/>
        <v>0.45899999999999996</v>
      </c>
      <c r="O298" s="136">
        <v>5</v>
      </c>
      <c r="P298" s="136">
        <f t="shared" si="170"/>
        <v>0.255</v>
      </c>
      <c r="Q298" s="136">
        <f t="shared" si="171"/>
        <v>145.45454545454547</v>
      </c>
      <c r="R298" s="136">
        <f t="shared" si="172"/>
        <v>146.9090909090909</v>
      </c>
      <c r="S298" s="136">
        <f t="shared" si="173"/>
        <v>165.45454545454547</v>
      </c>
      <c r="T298" s="136">
        <f t="shared" si="174"/>
        <v>0.2200000000000002</v>
      </c>
      <c r="U298" s="136">
        <f t="shared" si="175"/>
        <v>0.20399999999999996</v>
      </c>
      <c r="V298" s="136">
        <f t="shared" si="176"/>
        <v>-4</v>
      </c>
    </row>
    <row r="299" spans="1:22" ht="12.75">
      <c r="A299" s="306"/>
      <c r="B299" s="13">
        <v>31</v>
      </c>
      <c r="C299" s="68" t="s">
        <v>158</v>
      </c>
      <c r="D299" s="257">
        <v>8</v>
      </c>
      <c r="E299" s="257">
        <v>1968</v>
      </c>
      <c r="F299" s="136">
        <v>490.3</v>
      </c>
      <c r="G299" s="136">
        <v>410.4</v>
      </c>
      <c r="H299" s="136">
        <v>0.522</v>
      </c>
      <c r="I299" s="136">
        <f t="shared" si="166"/>
        <v>0.522</v>
      </c>
      <c r="J299" s="136">
        <v>0.012</v>
      </c>
      <c r="K299" s="136">
        <f t="shared" si="167"/>
        <v>0.16500000000000004</v>
      </c>
      <c r="L299" s="136">
        <f t="shared" si="168"/>
        <v>0.01200000000000001</v>
      </c>
      <c r="M299" s="136">
        <v>7</v>
      </c>
      <c r="N299" s="136">
        <f t="shared" si="169"/>
        <v>0.357</v>
      </c>
      <c r="O299" s="136">
        <v>10</v>
      </c>
      <c r="P299" s="136">
        <f t="shared" si="170"/>
        <v>0.51</v>
      </c>
      <c r="Q299" s="136">
        <f t="shared" si="171"/>
        <v>1.5</v>
      </c>
      <c r="R299" s="136">
        <f t="shared" si="172"/>
        <v>20.625000000000004</v>
      </c>
      <c r="S299" s="136">
        <f t="shared" si="173"/>
        <v>1.5000000000000013</v>
      </c>
      <c r="T299" s="136">
        <f t="shared" si="174"/>
        <v>0</v>
      </c>
      <c r="U299" s="136">
        <f t="shared" si="175"/>
        <v>-0.15300000000000002</v>
      </c>
      <c r="V299" s="136">
        <f t="shared" si="176"/>
        <v>3</v>
      </c>
    </row>
    <row r="300" spans="1:22" ht="12.75">
      <c r="A300" s="306"/>
      <c r="B300" s="13">
        <v>32</v>
      </c>
      <c r="C300" s="68" t="s">
        <v>159</v>
      </c>
      <c r="D300" s="257">
        <v>15</v>
      </c>
      <c r="E300" s="257">
        <v>1969</v>
      </c>
      <c r="F300" s="136">
        <v>617.45</v>
      </c>
      <c r="G300" s="136">
        <v>562.44</v>
      </c>
      <c r="H300" s="144">
        <v>1.078</v>
      </c>
      <c r="I300" s="136">
        <f t="shared" si="166"/>
        <v>1.078</v>
      </c>
      <c r="J300" s="144">
        <v>0</v>
      </c>
      <c r="K300" s="136">
        <f t="shared" si="167"/>
        <v>0.1090000000000001</v>
      </c>
      <c r="L300" s="136">
        <f t="shared" si="168"/>
        <v>-0.1459999999999999</v>
      </c>
      <c r="M300" s="144">
        <v>19</v>
      </c>
      <c r="N300" s="136">
        <f t="shared" si="169"/>
        <v>0.969</v>
      </c>
      <c r="O300" s="144">
        <v>24</v>
      </c>
      <c r="P300" s="136">
        <f t="shared" si="170"/>
        <v>1.224</v>
      </c>
      <c r="Q300" s="136">
        <f t="shared" si="171"/>
        <v>0</v>
      </c>
      <c r="R300" s="136">
        <f t="shared" si="172"/>
        <v>7.266666666666674</v>
      </c>
      <c r="S300" s="136">
        <f t="shared" si="173"/>
        <v>-9.733333333333327</v>
      </c>
      <c r="T300" s="136">
        <f t="shared" si="174"/>
        <v>-0.1459999999999999</v>
      </c>
      <c r="U300" s="136">
        <f t="shared" si="175"/>
        <v>-0.255</v>
      </c>
      <c r="V300" s="136">
        <f t="shared" si="176"/>
        <v>5</v>
      </c>
    </row>
    <row r="301" spans="1:22" ht="12.75">
      <c r="A301" s="306"/>
      <c r="B301" s="13">
        <v>33</v>
      </c>
      <c r="C301" s="72" t="s">
        <v>189</v>
      </c>
      <c r="D301" s="250">
        <v>50</v>
      </c>
      <c r="E301" s="250">
        <v>1969</v>
      </c>
      <c r="F301" s="134">
        <v>2588.98</v>
      </c>
      <c r="G301" s="134">
        <v>2588.98</v>
      </c>
      <c r="H301" s="135">
        <v>12.12028</v>
      </c>
      <c r="I301" s="135">
        <f t="shared" si="166"/>
        <v>12.12028</v>
      </c>
      <c r="J301" s="134">
        <v>8</v>
      </c>
      <c r="K301" s="135">
        <f t="shared" si="167"/>
        <v>8.205928</v>
      </c>
      <c r="L301" s="135">
        <f t="shared" si="168"/>
        <v>8.205928</v>
      </c>
      <c r="M301" s="135">
        <v>76.752</v>
      </c>
      <c r="N301" s="135">
        <f t="shared" si="169"/>
        <v>3.9143519999999996</v>
      </c>
      <c r="O301" s="135">
        <v>76.752</v>
      </c>
      <c r="P301" s="135">
        <f t="shared" si="170"/>
        <v>3.9143519999999996</v>
      </c>
      <c r="Q301" s="135">
        <f t="shared" si="171"/>
        <v>160</v>
      </c>
      <c r="R301" s="135">
        <f t="shared" si="172"/>
        <v>164.11856</v>
      </c>
      <c r="S301" s="135">
        <f t="shared" si="173"/>
        <v>164.11856</v>
      </c>
      <c r="T301" s="135">
        <f t="shared" si="174"/>
        <v>0.2059280000000001</v>
      </c>
      <c r="U301" s="135">
        <f t="shared" si="175"/>
        <v>0</v>
      </c>
      <c r="V301" s="136">
        <f t="shared" si="176"/>
        <v>0</v>
      </c>
    </row>
    <row r="302" spans="1:22" ht="12.75">
      <c r="A302" s="306"/>
      <c r="B302" s="13">
        <v>34</v>
      </c>
      <c r="C302" s="21" t="s">
        <v>190</v>
      </c>
      <c r="D302" s="251">
        <v>40</v>
      </c>
      <c r="E302" s="251">
        <v>1983</v>
      </c>
      <c r="F302" s="136">
        <v>2284.13</v>
      </c>
      <c r="G302" s="136">
        <v>2284.13</v>
      </c>
      <c r="H302" s="136">
        <v>9.061</v>
      </c>
      <c r="I302" s="136">
        <f t="shared" si="166"/>
        <v>9.061</v>
      </c>
      <c r="J302" s="136">
        <v>6.4</v>
      </c>
      <c r="K302" s="136">
        <f t="shared" si="167"/>
        <v>6.579493</v>
      </c>
      <c r="L302" s="136">
        <f t="shared" si="168"/>
        <v>6.579493</v>
      </c>
      <c r="M302" s="136">
        <v>48.657</v>
      </c>
      <c r="N302" s="136">
        <f t="shared" si="169"/>
        <v>2.4815069999999997</v>
      </c>
      <c r="O302" s="138">
        <v>48.657</v>
      </c>
      <c r="P302" s="136">
        <f t="shared" si="170"/>
        <v>2.4815069999999997</v>
      </c>
      <c r="Q302" s="136">
        <f t="shared" si="171"/>
        <v>160</v>
      </c>
      <c r="R302" s="136">
        <f t="shared" si="172"/>
        <v>164.487325</v>
      </c>
      <c r="S302" s="136">
        <f t="shared" si="173"/>
        <v>164.487325</v>
      </c>
      <c r="T302" s="136">
        <f t="shared" si="174"/>
        <v>0.1794929999999999</v>
      </c>
      <c r="U302" s="136">
        <f t="shared" si="175"/>
        <v>0</v>
      </c>
      <c r="V302" s="136">
        <f t="shared" si="176"/>
        <v>0</v>
      </c>
    </row>
    <row r="303" spans="1:22" ht="12.75">
      <c r="A303" s="306"/>
      <c r="B303" s="13">
        <v>35</v>
      </c>
      <c r="C303" s="21" t="s">
        <v>191</v>
      </c>
      <c r="D303" s="251">
        <v>40</v>
      </c>
      <c r="E303" s="251">
        <v>1982</v>
      </c>
      <c r="F303" s="136">
        <v>2252.84</v>
      </c>
      <c r="G303" s="136">
        <v>2252.84</v>
      </c>
      <c r="H303" s="136">
        <v>11.172</v>
      </c>
      <c r="I303" s="136">
        <f t="shared" si="166"/>
        <v>11.172</v>
      </c>
      <c r="J303" s="136">
        <v>6.4</v>
      </c>
      <c r="K303" s="136">
        <f t="shared" si="167"/>
        <v>6.582000000000001</v>
      </c>
      <c r="L303" s="136">
        <f t="shared" si="168"/>
        <v>6.582000000000001</v>
      </c>
      <c r="M303" s="136">
        <v>90</v>
      </c>
      <c r="N303" s="136">
        <f t="shared" si="169"/>
        <v>4.59</v>
      </c>
      <c r="O303" s="136">
        <v>90</v>
      </c>
      <c r="P303" s="136">
        <f t="shared" si="170"/>
        <v>4.59</v>
      </c>
      <c r="Q303" s="136">
        <f t="shared" si="171"/>
        <v>160</v>
      </c>
      <c r="R303" s="136">
        <f t="shared" si="172"/>
        <v>164.55</v>
      </c>
      <c r="S303" s="136">
        <f t="shared" si="173"/>
        <v>164.55</v>
      </c>
      <c r="T303" s="136">
        <f t="shared" si="174"/>
        <v>0.18200000000000038</v>
      </c>
      <c r="U303" s="136">
        <f t="shared" si="175"/>
        <v>0</v>
      </c>
      <c r="V303" s="136">
        <f t="shared" si="176"/>
        <v>0</v>
      </c>
    </row>
    <row r="304" spans="1:22" ht="12.75">
      <c r="A304" s="306"/>
      <c r="B304" s="73">
        <v>36</v>
      </c>
      <c r="C304" s="21" t="s">
        <v>192</v>
      </c>
      <c r="D304" s="251">
        <v>39</v>
      </c>
      <c r="E304" s="251">
        <v>1989</v>
      </c>
      <c r="F304" s="136">
        <v>2458.79</v>
      </c>
      <c r="G304" s="136">
        <v>2383.89</v>
      </c>
      <c r="H304" s="136">
        <v>10.9206</v>
      </c>
      <c r="I304" s="136">
        <f t="shared" si="166"/>
        <v>10.9206</v>
      </c>
      <c r="J304" s="136">
        <v>6.24</v>
      </c>
      <c r="K304" s="136">
        <f t="shared" si="167"/>
        <v>6.4573860000000005</v>
      </c>
      <c r="L304" s="136">
        <f t="shared" si="168"/>
        <v>6.4573860000000005</v>
      </c>
      <c r="M304" s="136">
        <v>87.514</v>
      </c>
      <c r="N304" s="136">
        <f t="shared" si="169"/>
        <v>4.463214</v>
      </c>
      <c r="O304" s="136">
        <v>87.514</v>
      </c>
      <c r="P304" s="136">
        <f t="shared" si="170"/>
        <v>4.463214</v>
      </c>
      <c r="Q304" s="136">
        <f t="shared" si="171"/>
        <v>160</v>
      </c>
      <c r="R304" s="136">
        <f t="shared" si="172"/>
        <v>165.574</v>
      </c>
      <c r="S304" s="136">
        <f t="shared" si="173"/>
        <v>165.574</v>
      </c>
      <c r="T304" s="136">
        <f t="shared" si="174"/>
        <v>0.2173860000000003</v>
      </c>
      <c r="U304" s="136">
        <f t="shared" si="175"/>
        <v>0</v>
      </c>
      <c r="V304" s="136">
        <f t="shared" si="176"/>
        <v>0</v>
      </c>
    </row>
    <row r="305" spans="1:22" ht="12.75">
      <c r="A305" s="306"/>
      <c r="B305" s="73">
        <v>37</v>
      </c>
      <c r="C305" s="21" t="s">
        <v>193</v>
      </c>
      <c r="D305" s="251">
        <v>8</v>
      </c>
      <c r="E305" s="251">
        <v>1980</v>
      </c>
      <c r="F305" s="136">
        <v>627.78</v>
      </c>
      <c r="G305" s="136">
        <v>627.78</v>
      </c>
      <c r="H305" s="136">
        <v>2.659</v>
      </c>
      <c r="I305" s="136">
        <f t="shared" si="166"/>
        <v>2.659</v>
      </c>
      <c r="J305" s="136">
        <v>1.28</v>
      </c>
      <c r="K305" s="136">
        <f t="shared" si="167"/>
        <v>1.333</v>
      </c>
      <c r="L305" s="136">
        <f t="shared" si="168"/>
        <v>1.333</v>
      </c>
      <c r="M305" s="136">
        <v>26</v>
      </c>
      <c r="N305" s="136">
        <f t="shared" si="169"/>
        <v>1.3259999999999998</v>
      </c>
      <c r="O305" s="136">
        <v>26</v>
      </c>
      <c r="P305" s="136">
        <f t="shared" si="170"/>
        <v>1.3259999999999998</v>
      </c>
      <c r="Q305" s="136">
        <f t="shared" si="171"/>
        <v>160</v>
      </c>
      <c r="R305" s="136">
        <f t="shared" si="172"/>
        <v>166.625</v>
      </c>
      <c r="S305" s="136">
        <f t="shared" si="173"/>
        <v>166.625</v>
      </c>
      <c r="T305" s="136">
        <f t="shared" si="174"/>
        <v>0.052999999999999936</v>
      </c>
      <c r="U305" s="136">
        <f t="shared" si="175"/>
        <v>0</v>
      </c>
      <c r="V305" s="136">
        <f t="shared" si="176"/>
        <v>0</v>
      </c>
    </row>
    <row r="306" spans="1:22" ht="12.75">
      <c r="A306" s="306"/>
      <c r="B306" s="73">
        <v>38</v>
      </c>
      <c r="C306" s="21" t="s">
        <v>194</v>
      </c>
      <c r="D306" s="251">
        <v>37</v>
      </c>
      <c r="E306" s="251"/>
      <c r="F306" s="136">
        <v>2202.75</v>
      </c>
      <c r="G306" s="136">
        <v>2202.75</v>
      </c>
      <c r="H306" s="136">
        <v>11.039</v>
      </c>
      <c r="I306" s="136">
        <f t="shared" si="166"/>
        <v>11.039</v>
      </c>
      <c r="J306" s="136">
        <v>5.92</v>
      </c>
      <c r="K306" s="136">
        <f t="shared" si="167"/>
        <v>5.735</v>
      </c>
      <c r="L306" s="136">
        <f t="shared" si="168"/>
        <v>6.245</v>
      </c>
      <c r="M306" s="136">
        <v>104</v>
      </c>
      <c r="N306" s="136">
        <f t="shared" si="169"/>
        <v>5.303999999999999</v>
      </c>
      <c r="O306" s="136">
        <v>94</v>
      </c>
      <c r="P306" s="136">
        <f t="shared" si="170"/>
        <v>4.794</v>
      </c>
      <c r="Q306" s="136">
        <f t="shared" si="171"/>
        <v>160</v>
      </c>
      <c r="R306" s="136">
        <f t="shared" si="172"/>
        <v>155</v>
      </c>
      <c r="S306" s="136">
        <f t="shared" si="173"/>
        <v>168.78378378378378</v>
      </c>
      <c r="T306" s="136">
        <f t="shared" si="174"/>
        <v>0.3250000000000002</v>
      </c>
      <c r="U306" s="136">
        <f t="shared" si="175"/>
        <v>0.5099999999999998</v>
      </c>
      <c r="V306" s="136">
        <f t="shared" si="176"/>
        <v>-10</v>
      </c>
    </row>
    <row r="307" spans="1:22" ht="12.75">
      <c r="A307" s="306"/>
      <c r="B307" s="73">
        <v>39</v>
      </c>
      <c r="C307" s="21" t="s">
        <v>195</v>
      </c>
      <c r="D307" s="251">
        <v>10</v>
      </c>
      <c r="E307" s="251">
        <v>1977</v>
      </c>
      <c r="F307" s="136">
        <v>600.29</v>
      </c>
      <c r="G307" s="136">
        <v>600.29</v>
      </c>
      <c r="H307" s="136">
        <v>3.313</v>
      </c>
      <c r="I307" s="136">
        <f t="shared" si="166"/>
        <v>3.313</v>
      </c>
      <c r="J307" s="136">
        <v>1.6</v>
      </c>
      <c r="K307" s="136">
        <f t="shared" si="167"/>
        <v>1.6885480000000002</v>
      </c>
      <c r="L307" s="136">
        <f t="shared" si="168"/>
        <v>1.6885480000000002</v>
      </c>
      <c r="M307" s="136">
        <v>31.852</v>
      </c>
      <c r="N307" s="136">
        <f t="shared" si="169"/>
        <v>1.624452</v>
      </c>
      <c r="O307" s="136">
        <v>31.852</v>
      </c>
      <c r="P307" s="136">
        <f t="shared" si="170"/>
        <v>1.624452</v>
      </c>
      <c r="Q307" s="136">
        <f t="shared" si="171"/>
        <v>160</v>
      </c>
      <c r="R307" s="136">
        <f t="shared" si="172"/>
        <v>168.8548</v>
      </c>
      <c r="S307" s="136">
        <f t="shared" si="173"/>
        <v>168.8548</v>
      </c>
      <c r="T307" s="136">
        <f t="shared" si="174"/>
        <v>0.08854800000000007</v>
      </c>
      <c r="U307" s="136">
        <f t="shared" si="175"/>
        <v>0</v>
      </c>
      <c r="V307" s="136">
        <f t="shared" si="176"/>
        <v>0</v>
      </c>
    </row>
    <row r="308" spans="1:22" ht="12.75">
      <c r="A308" s="306"/>
      <c r="B308" s="73">
        <v>40</v>
      </c>
      <c r="C308" s="29" t="s">
        <v>199</v>
      </c>
      <c r="D308" s="250">
        <v>12</v>
      </c>
      <c r="E308" s="250">
        <v>1960</v>
      </c>
      <c r="F308" s="134">
        <v>532.26</v>
      </c>
      <c r="G308" s="134">
        <v>532.26</v>
      </c>
      <c r="H308" s="135">
        <v>2.7377</v>
      </c>
      <c r="I308" s="135">
        <f t="shared" si="166"/>
        <v>2.7377</v>
      </c>
      <c r="J308" s="134">
        <v>1.92</v>
      </c>
      <c r="K308" s="135">
        <f t="shared" si="167"/>
        <v>2.1256999999999997</v>
      </c>
      <c r="L308" s="135">
        <f t="shared" si="168"/>
        <v>2.1256999999999997</v>
      </c>
      <c r="M308" s="135">
        <v>12</v>
      </c>
      <c r="N308" s="135">
        <f t="shared" si="169"/>
        <v>0.612</v>
      </c>
      <c r="O308" s="135">
        <v>12</v>
      </c>
      <c r="P308" s="135">
        <f t="shared" si="170"/>
        <v>0.612</v>
      </c>
      <c r="Q308" s="135">
        <f t="shared" si="171"/>
        <v>160</v>
      </c>
      <c r="R308" s="135">
        <f t="shared" si="172"/>
        <v>177.14166666666665</v>
      </c>
      <c r="S308" s="135">
        <f t="shared" si="173"/>
        <v>177.14166666666665</v>
      </c>
      <c r="T308" s="135">
        <f t="shared" si="174"/>
        <v>0.20569999999999977</v>
      </c>
      <c r="U308" s="135">
        <f t="shared" si="175"/>
        <v>0</v>
      </c>
      <c r="V308" s="136">
        <f t="shared" si="176"/>
        <v>0</v>
      </c>
    </row>
    <row r="309" spans="1:22" ht="12.75">
      <c r="A309" s="306"/>
      <c r="B309" s="73">
        <v>41</v>
      </c>
      <c r="C309" s="29" t="s">
        <v>200</v>
      </c>
      <c r="D309" s="251">
        <v>8</v>
      </c>
      <c r="E309" s="251">
        <v>1987</v>
      </c>
      <c r="F309" s="136">
        <v>462.29</v>
      </c>
      <c r="G309" s="136">
        <v>462.29</v>
      </c>
      <c r="H309" s="135">
        <v>2.244</v>
      </c>
      <c r="I309" s="136">
        <f t="shared" si="166"/>
        <v>2.244</v>
      </c>
      <c r="J309" s="134">
        <v>1.164728</v>
      </c>
      <c r="K309" s="136">
        <f t="shared" si="167"/>
        <v>1.1730000000000003</v>
      </c>
      <c r="L309" s="136">
        <f t="shared" si="168"/>
        <v>1.4484000000000004</v>
      </c>
      <c r="M309" s="135">
        <v>21</v>
      </c>
      <c r="N309" s="136">
        <f t="shared" si="169"/>
        <v>1.071</v>
      </c>
      <c r="O309" s="135">
        <v>15.6</v>
      </c>
      <c r="P309" s="136">
        <f t="shared" si="170"/>
        <v>0.7956</v>
      </c>
      <c r="Q309" s="136">
        <f t="shared" si="171"/>
        <v>145.591</v>
      </c>
      <c r="R309" s="136">
        <f t="shared" si="172"/>
        <v>146.62500000000003</v>
      </c>
      <c r="S309" s="136">
        <f t="shared" si="173"/>
        <v>181.05000000000004</v>
      </c>
      <c r="T309" s="136">
        <f t="shared" si="174"/>
        <v>0.28367200000000037</v>
      </c>
      <c r="U309" s="136">
        <f t="shared" si="175"/>
        <v>0.2754</v>
      </c>
      <c r="V309" s="136">
        <f t="shared" si="176"/>
        <v>-5.4</v>
      </c>
    </row>
    <row r="310" spans="1:22" ht="12.75">
      <c r="A310" s="306"/>
      <c r="B310" s="73">
        <v>42</v>
      </c>
      <c r="C310" s="21" t="s">
        <v>202</v>
      </c>
      <c r="D310" s="251">
        <v>37</v>
      </c>
      <c r="E310" s="251">
        <v>1986</v>
      </c>
      <c r="F310" s="136">
        <v>2244.37</v>
      </c>
      <c r="G310" s="136">
        <v>2244.37</v>
      </c>
      <c r="H310" s="136">
        <v>10.567</v>
      </c>
      <c r="I310" s="136">
        <f t="shared" si="166"/>
        <v>10.567</v>
      </c>
      <c r="J310" s="136">
        <v>5.92</v>
      </c>
      <c r="K310" s="136">
        <f t="shared" si="167"/>
        <v>5.926</v>
      </c>
      <c r="L310" s="136">
        <f t="shared" si="168"/>
        <v>6.742000000000001</v>
      </c>
      <c r="M310" s="136">
        <v>91</v>
      </c>
      <c r="N310" s="136">
        <f t="shared" si="169"/>
        <v>4.641</v>
      </c>
      <c r="O310" s="136">
        <v>75</v>
      </c>
      <c r="P310" s="136">
        <f t="shared" si="170"/>
        <v>3.8249999999999997</v>
      </c>
      <c r="Q310" s="136">
        <f t="shared" si="171"/>
        <v>160</v>
      </c>
      <c r="R310" s="136">
        <f t="shared" si="172"/>
        <v>160.16216216216216</v>
      </c>
      <c r="S310" s="136">
        <f t="shared" si="173"/>
        <v>182.21621621621625</v>
      </c>
      <c r="T310" s="136">
        <f t="shared" si="174"/>
        <v>0.822000000000001</v>
      </c>
      <c r="U310" s="136">
        <f t="shared" si="175"/>
        <v>0.8160000000000003</v>
      </c>
      <c r="V310" s="136">
        <f t="shared" si="176"/>
        <v>-16</v>
      </c>
    </row>
    <row r="311" spans="1:22" ht="12.75">
      <c r="A311" s="306"/>
      <c r="B311" s="73">
        <v>43</v>
      </c>
      <c r="C311" s="60" t="s">
        <v>217</v>
      </c>
      <c r="D311" s="257">
        <v>36</v>
      </c>
      <c r="E311" s="257">
        <v>1972</v>
      </c>
      <c r="F311" s="144">
        <v>1516.82</v>
      </c>
      <c r="G311" s="144">
        <v>1461.52</v>
      </c>
      <c r="H311" s="189">
        <v>8.536</v>
      </c>
      <c r="I311" s="136">
        <v>8.536</v>
      </c>
      <c r="J311" s="189">
        <v>5.76</v>
      </c>
      <c r="K311" s="136">
        <v>6.037</v>
      </c>
      <c r="L311" s="136">
        <v>6.1135</v>
      </c>
      <c r="M311" s="189">
        <v>49</v>
      </c>
      <c r="N311" s="136">
        <v>2.4989999999999997</v>
      </c>
      <c r="O311" s="189">
        <v>47.5</v>
      </c>
      <c r="P311" s="136">
        <v>2.4225</v>
      </c>
      <c r="Q311" s="136">
        <v>160</v>
      </c>
      <c r="R311" s="136">
        <v>167.69444444444446</v>
      </c>
      <c r="S311" s="136">
        <v>169.81944444444446</v>
      </c>
      <c r="T311" s="136">
        <v>0.35350000000000037</v>
      </c>
      <c r="U311" s="136">
        <v>0.07649999999999979</v>
      </c>
      <c r="V311" s="136">
        <v>-1.5</v>
      </c>
    </row>
    <row r="312" spans="1:22" ht="12.75">
      <c r="A312" s="306"/>
      <c r="B312" s="73">
        <v>44</v>
      </c>
      <c r="C312" s="60" t="s">
        <v>218</v>
      </c>
      <c r="D312" s="257">
        <v>45</v>
      </c>
      <c r="E312" s="257">
        <v>1972</v>
      </c>
      <c r="F312" s="144">
        <v>1840.92</v>
      </c>
      <c r="G312" s="144">
        <v>1840.92</v>
      </c>
      <c r="H312" s="189">
        <v>10.681</v>
      </c>
      <c r="I312" s="136">
        <v>10.681</v>
      </c>
      <c r="J312" s="189">
        <v>7.2</v>
      </c>
      <c r="K312" s="136">
        <v>7.722999999999999</v>
      </c>
      <c r="L312" s="136">
        <v>7.4833</v>
      </c>
      <c r="M312" s="189">
        <v>58</v>
      </c>
      <c r="N312" s="136">
        <v>2.9579999999999997</v>
      </c>
      <c r="O312" s="189">
        <v>62.7</v>
      </c>
      <c r="P312" s="136">
        <v>3.1976999999999998</v>
      </c>
      <c r="Q312" s="136">
        <v>160</v>
      </c>
      <c r="R312" s="136">
        <v>171.6222222222222</v>
      </c>
      <c r="S312" s="136">
        <v>166.29555555555555</v>
      </c>
      <c r="T312" s="136">
        <v>0.28329999999999966</v>
      </c>
      <c r="U312" s="136">
        <v>-0.23970000000000002</v>
      </c>
      <c r="V312" s="136">
        <v>4.700000000000003</v>
      </c>
    </row>
    <row r="313" spans="1:22" ht="12.75">
      <c r="A313" s="306"/>
      <c r="B313" s="73">
        <v>45</v>
      </c>
      <c r="C313" s="60" t="s">
        <v>220</v>
      </c>
      <c r="D313" s="257">
        <v>24</v>
      </c>
      <c r="E313" s="257">
        <v>1964</v>
      </c>
      <c r="F313" s="144">
        <v>1114.14</v>
      </c>
      <c r="G313" s="144">
        <v>954.2</v>
      </c>
      <c r="H313" s="189">
        <v>5.416</v>
      </c>
      <c r="I313" s="135">
        <v>5.416</v>
      </c>
      <c r="J313" s="189">
        <v>3.84</v>
      </c>
      <c r="K313" s="135">
        <v>4.141</v>
      </c>
      <c r="L313" s="135">
        <v>4.090000000000001</v>
      </c>
      <c r="M313" s="189">
        <v>25</v>
      </c>
      <c r="N313" s="135">
        <v>1.275</v>
      </c>
      <c r="O313" s="189">
        <v>26</v>
      </c>
      <c r="P313" s="135">
        <v>1.3259999999999998</v>
      </c>
      <c r="Q313" s="135">
        <v>160</v>
      </c>
      <c r="R313" s="135">
        <v>172.54166666666666</v>
      </c>
      <c r="S313" s="135">
        <v>170.4166666666667</v>
      </c>
      <c r="T313" s="135">
        <v>0.2500000000000009</v>
      </c>
      <c r="U313" s="135">
        <v>-0.050999999999999934</v>
      </c>
      <c r="V313" s="136">
        <v>1</v>
      </c>
    </row>
    <row r="314" spans="1:22" ht="12.75">
      <c r="A314" s="306"/>
      <c r="B314" s="73">
        <v>46</v>
      </c>
      <c r="C314" s="60" t="s">
        <v>221</v>
      </c>
      <c r="D314" s="257">
        <v>27</v>
      </c>
      <c r="E314" s="257">
        <v>1969</v>
      </c>
      <c r="F314" s="144">
        <v>1664.94</v>
      </c>
      <c r="G314" s="144">
        <v>902.67</v>
      </c>
      <c r="H314" s="189">
        <v>5.745</v>
      </c>
      <c r="I314" s="136">
        <v>5.745</v>
      </c>
      <c r="J314" s="189">
        <v>4</v>
      </c>
      <c r="K314" s="136">
        <v>4.368</v>
      </c>
      <c r="L314" s="136">
        <v>4.521</v>
      </c>
      <c r="M314" s="189">
        <v>27</v>
      </c>
      <c r="N314" s="136">
        <v>1.377</v>
      </c>
      <c r="O314" s="189">
        <v>24</v>
      </c>
      <c r="P314" s="136">
        <v>1.224</v>
      </c>
      <c r="Q314" s="136">
        <v>148.14814814814815</v>
      </c>
      <c r="R314" s="136">
        <v>161.77777777777777</v>
      </c>
      <c r="S314" s="136">
        <v>167.44444444444446</v>
      </c>
      <c r="T314" s="136">
        <v>0.5209999999999999</v>
      </c>
      <c r="U314" s="136">
        <v>0.15300000000000002</v>
      </c>
      <c r="V314" s="136">
        <v>-3</v>
      </c>
    </row>
    <row r="315" spans="1:22" ht="12.75">
      <c r="A315" s="306"/>
      <c r="B315" s="73">
        <v>47</v>
      </c>
      <c r="C315" s="60" t="s">
        <v>227</v>
      </c>
      <c r="D315" s="258">
        <v>54</v>
      </c>
      <c r="E315" s="258">
        <v>2008</v>
      </c>
      <c r="F315" s="190">
        <v>3786.21</v>
      </c>
      <c r="G315" s="190">
        <v>3093.15</v>
      </c>
      <c r="H315" s="190">
        <v>6.846</v>
      </c>
      <c r="I315" s="136">
        <f>H315</f>
        <v>6.846</v>
      </c>
      <c r="J315" s="190">
        <v>4.140018</v>
      </c>
      <c r="K315" s="136">
        <f>I315-N315</f>
        <v>4.5</v>
      </c>
      <c r="L315" s="136">
        <f>I315-P315</f>
        <v>4.245</v>
      </c>
      <c r="M315" s="190">
        <v>46</v>
      </c>
      <c r="N315" s="136">
        <f>M315*0.051</f>
        <v>2.3459999999999996</v>
      </c>
      <c r="O315" s="190">
        <v>51</v>
      </c>
      <c r="P315" s="136">
        <f>O315*0.051</f>
        <v>2.601</v>
      </c>
      <c r="Q315" s="136">
        <f>J315*1000/D315</f>
        <v>76.667</v>
      </c>
      <c r="R315" s="136">
        <f>K315*1000/D315</f>
        <v>83.33333333333333</v>
      </c>
      <c r="S315" s="136">
        <f>L315*1000/D315</f>
        <v>78.61111111111111</v>
      </c>
      <c r="T315" s="136">
        <f>L315-J315</f>
        <v>0.10498199999999969</v>
      </c>
      <c r="U315" s="136">
        <f>N315-P315</f>
        <v>-0.25500000000000034</v>
      </c>
      <c r="V315" s="136">
        <f>O315-M315</f>
        <v>5</v>
      </c>
    </row>
    <row r="316" spans="1:22" ht="12.75">
      <c r="A316" s="306"/>
      <c r="B316" s="73">
        <v>48</v>
      </c>
      <c r="C316" s="60" t="s">
        <v>239</v>
      </c>
      <c r="D316" s="259">
        <v>7</v>
      </c>
      <c r="E316" s="259">
        <v>1970</v>
      </c>
      <c r="F316" s="191">
        <v>307.15</v>
      </c>
      <c r="G316" s="191">
        <v>211.1</v>
      </c>
      <c r="H316" s="191">
        <v>1.653</v>
      </c>
      <c r="I316" s="135">
        <f>H316</f>
        <v>1.653</v>
      </c>
      <c r="J316" s="191">
        <v>0.96</v>
      </c>
      <c r="K316" s="135">
        <f>I316-N316</f>
        <v>1.092</v>
      </c>
      <c r="L316" s="135">
        <f>I316-P316</f>
        <v>1.3980000000000001</v>
      </c>
      <c r="M316" s="191">
        <v>11</v>
      </c>
      <c r="N316" s="135">
        <f>M316*0.051</f>
        <v>0.5609999999999999</v>
      </c>
      <c r="O316" s="191">
        <v>5</v>
      </c>
      <c r="P316" s="135">
        <f>O316*0.051</f>
        <v>0.255</v>
      </c>
      <c r="Q316" s="135">
        <f>J316*1000/D316</f>
        <v>137.14285714285714</v>
      </c>
      <c r="R316" s="135">
        <f>K316*1000/D316</f>
        <v>156</v>
      </c>
      <c r="S316" s="135">
        <f>L316*1000/D316</f>
        <v>199.71428571428575</v>
      </c>
      <c r="T316" s="135">
        <f>L316-J316</f>
        <v>0.43800000000000017</v>
      </c>
      <c r="U316" s="135">
        <f>N316-P316</f>
        <v>0.30599999999999994</v>
      </c>
      <c r="V316" s="136">
        <f>O316-M316</f>
        <v>-6</v>
      </c>
    </row>
    <row r="317" spans="1:22" ht="12.75">
      <c r="A317" s="306"/>
      <c r="B317" s="73">
        <v>49</v>
      </c>
      <c r="C317" s="7" t="s">
        <v>262</v>
      </c>
      <c r="D317" s="256">
        <v>37</v>
      </c>
      <c r="E317" s="256">
        <v>1983</v>
      </c>
      <c r="F317" s="135">
        <v>2116.98</v>
      </c>
      <c r="G317" s="135">
        <v>2116.98</v>
      </c>
      <c r="H317" s="135">
        <v>6.832</v>
      </c>
      <c r="I317" s="135">
        <v>6.832</v>
      </c>
      <c r="J317" s="135">
        <v>2.3212</v>
      </c>
      <c r="K317" s="135">
        <v>2.4459999999999997</v>
      </c>
      <c r="L317" s="135">
        <v>2.3212</v>
      </c>
      <c r="M317" s="135">
        <v>86</v>
      </c>
      <c r="N317" s="135">
        <v>4.386</v>
      </c>
      <c r="O317" s="135">
        <v>84</v>
      </c>
      <c r="P317" s="136">
        <v>4.5108</v>
      </c>
      <c r="Q317" s="135">
        <v>62.735135135135145</v>
      </c>
      <c r="R317" s="135">
        <v>66.1081081081081</v>
      </c>
      <c r="S317" s="135">
        <v>62.735135135135145</v>
      </c>
      <c r="T317" s="135">
        <v>0</v>
      </c>
      <c r="U317" s="135">
        <v>-0.12479999999999958</v>
      </c>
      <c r="V317" s="136">
        <v>-2</v>
      </c>
    </row>
    <row r="318" spans="1:22" ht="12.75">
      <c r="A318" s="306"/>
      <c r="B318" s="73">
        <v>50</v>
      </c>
      <c r="C318" s="7" t="s">
        <v>263</v>
      </c>
      <c r="D318" s="251">
        <v>39</v>
      </c>
      <c r="E318" s="251">
        <v>1983</v>
      </c>
      <c r="F318" s="136">
        <v>2102.17</v>
      </c>
      <c r="G318" s="136">
        <v>2102.17</v>
      </c>
      <c r="H318" s="136">
        <v>9.62</v>
      </c>
      <c r="I318" s="136">
        <v>9.62</v>
      </c>
      <c r="J318" s="136">
        <v>3.3908</v>
      </c>
      <c r="K318" s="136">
        <v>4.162999999999999</v>
      </c>
      <c r="L318" s="136">
        <v>3.3907999999999996</v>
      </c>
      <c r="M318" s="136">
        <v>107</v>
      </c>
      <c r="N318" s="136">
        <v>5.457</v>
      </c>
      <c r="O318" s="136">
        <v>116</v>
      </c>
      <c r="P318" s="136">
        <v>6.2292</v>
      </c>
      <c r="Q318" s="136">
        <v>86.94358974358975</v>
      </c>
      <c r="R318" s="136">
        <v>106.74358974358972</v>
      </c>
      <c r="S318" s="136">
        <v>86.94358974358974</v>
      </c>
      <c r="T318" s="136">
        <v>0</v>
      </c>
      <c r="U318" s="136">
        <v>-0.7721999999999998</v>
      </c>
      <c r="V318" s="136">
        <v>9</v>
      </c>
    </row>
    <row r="319" spans="1:22" ht="12.75">
      <c r="A319" s="306"/>
      <c r="B319" s="73">
        <v>51</v>
      </c>
      <c r="C319" s="7" t="s">
        <v>264</v>
      </c>
      <c r="D319" s="251">
        <v>12</v>
      </c>
      <c r="E319" s="251">
        <v>1983</v>
      </c>
      <c r="F319" s="136">
        <v>718.53</v>
      </c>
      <c r="G319" s="136">
        <v>718.53</v>
      </c>
      <c r="H319" s="136">
        <v>2.15</v>
      </c>
      <c r="I319" s="136">
        <v>2.15</v>
      </c>
      <c r="J319" s="136">
        <v>0.6464</v>
      </c>
      <c r="K319" s="136">
        <v>0.671</v>
      </c>
      <c r="L319" s="136">
        <v>0.6463999999999999</v>
      </c>
      <c r="M319" s="136">
        <v>29</v>
      </c>
      <c r="N319" s="136">
        <v>1.4789999999999999</v>
      </c>
      <c r="O319" s="136">
        <v>28</v>
      </c>
      <c r="P319" s="136">
        <v>1.5036</v>
      </c>
      <c r="Q319" s="136">
        <v>53.86666666666667</v>
      </c>
      <c r="R319" s="136">
        <v>55.916666666666664</v>
      </c>
      <c r="S319" s="136">
        <v>53.86666666666665</v>
      </c>
      <c r="T319" s="136">
        <v>0</v>
      </c>
      <c r="U319" s="136">
        <v>-0.024600000000000177</v>
      </c>
      <c r="V319" s="136">
        <v>-1</v>
      </c>
    </row>
    <row r="320" spans="1:22" ht="12.75">
      <c r="A320" s="306"/>
      <c r="B320" s="73">
        <v>52</v>
      </c>
      <c r="C320" s="7" t="s">
        <v>265</v>
      </c>
      <c r="D320" s="260">
        <v>25</v>
      </c>
      <c r="E320" s="260">
        <v>1983</v>
      </c>
      <c r="F320" s="148">
        <v>1352.05</v>
      </c>
      <c r="G320" s="148">
        <v>1352.05</v>
      </c>
      <c r="H320" s="148">
        <v>5.514</v>
      </c>
      <c r="I320" s="148">
        <v>5.514</v>
      </c>
      <c r="J320" s="148">
        <v>2.4531</v>
      </c>
      <c r="K320" s="148">
        <v>2.9130000000000003</v>
      </c>
      <c r="L320" s="148">
        <v>2.4531000000000005</v>
      </c>
      <c r="M320" s="148">
        <v>51</v>
      </c>
      <c r="N320" s="148">
        <v>2.601</v>
      </c>
      <c r="O320" s="148">
        <v>57</v>
      </c>
      <c r="P320" s="148">
        <v>3.0608999999999997</v>
      </c>
      <c r="Q320" s="148">
        <v>98.124</v>
      </c>
      <c r="R320" s="148">
        <v>116.52000000000002</v>
      </c>
      <c r="S320" s="148">
        <v>98.12400000000001</v>
      </c>
      <c r="T320" s="148">
        <v>0</v>
      </c>
      <c r="U320" s="148">
        <v>-0.45989999999999975</v>
      </c>
      <c r="V320" s="136">
        <v>6</v>
      </c>
    </row>
    <row r="321" spans="1:22" ht="12.75">
      <c r="A321" s="306"/>
      <c r="B321" s="73">
        <v>53</v>
      </c>
      <c r="C321" s="21" t="s">
        <v>273</v>
      </c>
      <c r="D321" s="251">
        <v>23</v>
      </c>
      <c r="E321" s="251">
        <v>1974</v>
      </c>
      <c r="F321" s="136">
        <v>1064.69</v>
      </c>
      <c r="G321" s="136">
        <v>1064.69</v>
      </c>
      <c r="H321" s="136">
        <v>4.985</v>
      </c>
      <c r="I321" s="136">
        <v>4.985</v>
      </c>
      <c r="J321" s="136">
        <v>3.1984</v>
      </c>
      <c r="K321" s="136">
        <v>3.2724200000000003</v>
      </c>
      <c r="L321" s="136">
        <v>3.6425</v>
      </c>
      <c r="M321" s="136">
        <v>33.58</v>
      </c>
      <c r="N321" s="136">
        <v>1.7125799999999998</v>
      </c>
      <c r="O321" s="138">
        <v>25</v>
      </c>
      <c r="P321" s="136">
        <v>1.3425</v>
      </c>
      <c r="Q321" s="136">
        <v>139.0608695652174</v>
      </c>
      <c r="R321" s="136">
        <v>142.27913043478264</v>
      </c>
      <c r="S321" s="136">
        <v>158.3695652173913</v>
      </c>
      <c r="T321" s="136">
        <v>0.44410000000000016</v>
      </c>
      <c r="U321" s="136">
        <v>0.37007999999999974</v>
      </c>
      <c r="V321" s="136">
        <v>-8.579999999999998</v>
      </c>
    </row>
    <row r="322" spans="1:22" ht="12.75">
      <c r="A322" s="306"/>
      <c r="B322" s="73">
        <v>54</v>
      </c>
      <c r="C322" s="21" t="s">
        <v>274</v>
      </c>
      <c r="D322" s="251">
        <v>8</v>
      </c>
      <c r="E322" s="251">
        <v>1974</v>
      </c>
      <c r="F322" s="136">
        <v>1570.57</v>
      </c>
      <c r="G322" s="136">
        <v>1570.57</v>
      </c>
      <c r="H322" s="136">
        <v>1.18</v>
      </c>
      <c r="I322" s="136">
        <v>1.18</v>
      </c>
      <c r="J322" s="136">
        <v>0.6348</v>
      </c>
      <c r="K322" s="136">
        <v>0.721</v>
      </c>
      <c r="L322" s="136">
        <v>0.7504</v>
      </c>
      <c r="M322" s="136">
        <v>9</v>
      </c>
      <c r="N322" s="136">
        <v>0.45899999999999996</v>
      </c>
      <c r="O322" s="136">
        <v>8</v>
      </c>
      <c r="P322" s="136">
        <v>0.4296</v>
      </c>
      <c r="Q322" s="136">
        <v>79.35000000000001</v>
      </c>
      <c r="R322" s="136">
        <v>90.125</v>
      </c>
      <c r="S322" s="136">
        <v>93.8</v>
      </c>
      <c r="T322" s="136">
        <v>0.11559999999999993</v>
      </c>
      <c r="U322" s="136">
        <v>0.02939999999999998</v>
      </c>
      <c r="V322" s="136">
        <v>-1</v>
      </c>
    </row>
    <row r="323" spans="1:22" ht="12.75">
      <c r="A323" s="306"/>
      <c r="B323" s="73">
        <v>55</v>
      </c>
      <c r="C323" s="21" t="s">
        <v>279</v>
      </c>
      <c r="D323" s="251">
        <v>20</v>
      </c>
      <c r="E323" s="251">
        <v>1977</v>
      </c>
      <c r="F323" s="136">
        <v>1058.36</v>
      </c>
      <c r="G323" s="136">
        <v>1058.36</v>
      </c>
      <c r="H323" s="136">
        <v>5.57</v>
      </c>
      <c r="I323" s="136">
        <f>H323</f>
        <v>5.57</v>
      </c>
      <c r="J323" s="136">
        <v>3.1699</v>
      </c>
      <c r="K323" s="136">
        <f>I323-N323</f>
        <v>3.4790000000000005</v>
      </c>
      <c r="L323" s="136">
        <f>I323-P323</f>
        <v>4.03955</v>
      </c>
      <c r="M323" s="136">
        <v>41</v>
      </c>
      <c r="N323" s="136">
        <f>M323*0.051</f>
        <v>2.0909999999999997</v>
      </c>
      <c r="O323" s="136">
        <v>28.5</v>
      </c>
      <c r="P323" s="136">
        <f>O323*0.0537</f>
        <v>1.5304499999999999</v>
      </c>
      <c r="Q323" s="136">
        <f>J323*1000/D323</f>
        <v>158.495</v>
      </c>
      <c r="R323" s="136">
        <f>K323*1000/D323</f>
        <v>173.95000000000002</v>
      </c>
      <c r="S323" s="136">
        <f>L323*1000/D323</f>
        <v>201.97750000000002</v>
      </c>
      <c r="T323" s="136">
        <f>L323-J323</f>
        <v>0.86965</v>
      </c>
      <c r="U323" s="136">
        <f>N323-P323</f>
        <v>0.5605499999999999</v>
      </c>
      <c r="V323" s="136">
        <f>O323-M323</f>
        <v>-12.5</v>
      </c>
    </row>
    <row r="324" spans="1:22" ht="12.75">
      <c r="A324" s="306"/>
      <c r="B324" s="73">
        <v>56</v>
      </c>
      <c r="C324" s="21" t="s">
        <v>280</v>
      </c>
      <c r="D324" s="251">
        <v>14</v>
      </c>
      <c r="E324" s="251">
        <v>1977</v>
      </c>
      <c r="F324" s="136">
        <v>713.48</v>
      </c>
      <c r="G324" s="136">
        <v>713.48</v>
      </c>
      <c r="H324" s="136">
        <v>3.92</v>
      </c>
      <c r="I324" s="136">
        <f>H324</f>
        <v>3.92</v>
      </c>
      <c r="J324" s="136">
        <v>1.97</v>
      </c>
      <c r="K324" s="136">
        <f>I324-N324</f>
        <v>2.237</v>
      </c>
      <c r="L324" s="136">
        <f>I324-P324</f>
        <v>2.6311999999999998</v>
      </c>
      <c r="M324" s="136">
        <v>33</v>
      </c>
      <c r="N324" s="136">
        <f>M324*0.051</f>
        <v>1.6829999999999998</v>
      </c>
      <c r="O324" s="136">
        <v>24</v>
      </c>
      <c r="P324" s="136">
        <f>O324*0.0537</f>
        <v>1.2888</v>
      </c>
      <c r="Q324" s="136">
        <f>J324*1000/D324</f>
        <v>140.71428571428572</v>
      </c>
      <c r="R324" s="136">
        <f>K324*1000/D324</f>
        <v>159.78571428571428</v>
      </c>
      <c r="S324" s="136">
        <f>L324*1000/D324</f>
        <v>187.94285714285712</v>
      </c>
      <c r="T324" s="136">
        <f>L324-J324</f>
        <v>0.6611999999999998</v>
      </c>
      <c r="U324" s="136">
        <f>N324-P324</f>
        <v>0.3941999999999999</v>
      </c>
      <c r="V324" s="136">
        <f>O324-M324</f>
        <v>-9</v>
      </c>
    </row>
    <row r="325" spans="1:22" ht="12.75">
      <c r="A325" s="306"/>
      <c r="B325" s="73">
        <v>57</v>
      </c>
      <c r="C325" s="30" t="s">
        <v>281</v>
      </c>
      <c r="D325" s="257">
        <v>62</v>
      </c>
      <c r="E325" s="257">
        <v>1971</v>
      </c>
      <c r="F325" s="144">
        <v>2846.88</v>
      </c>
      <c r="G325" s="144">
        <v>2846.88</v>
      </c>
      <c r="H325" s="144">
        <v>15.617</v>
      </c>
      <c r="I325" s="136">
        <f>H325</f>
        <v>15.617</v>
      </c>
      <c r="J325" s="144">
        <v>8.96</v>
      </c>
      <c r="K325" s="136">
        <f>I325-N325</f>
        <v>9.18335</v>
      </c>
      <c r="L325" s="136">
        <f>I325-P325</f>
        <v>9.226700000000001</v>
      </c>
      <c r="M325" s="144">
        <v>126.15</v>
      </c>
      <c r="N325" s="136">
        <f>M325*0.051</f>
        <v>6.43365</v>
      </c>
      <c r="O325" s="144">
        <v>119</v>
      </c>
      <c r="P325" s="136">
        <f>O325*0.0537</f>
        <v>6.3903</v>
      </c>
      <c r="Q325" s="136">
        <f>J325*1000/D325</f>
        <v>144.51612903225808</v>
      </c>
      <c r="R325" s="136">
        <f>K325*1000/D325</f>
        <v>148.11854838709678</v>
      </c>
      <c r="S325" s="136">
        <f>L325*1000/D325</f>
        <v>148.8177419354839</v>
      </c>
      <c r="T325" s="136">
        <f>L325-J325</f>
        <v>0.26670000000000016</v>
      </c>
      <c r="U325" s="136">
        <f>N325-P325</f>
        <v>0.04335000000000022</v>
      </c>
      <c r="V325" s="136">
        <f>O325-M325</f>
        <v>-7.150000000000006</v>
      </c>
    </row>
    <row r="326" spans="1:22" ht="12.75">
      <c r="A326" s="306"/>
      <c r="B326" s="73">
        <v>58</v>
      </c>
      <c r="C326" s="29" t="s">
        <v>282</v>
      </c>
      <c r="D326" s="261">
        <v>15</v>
      </c>
      <c r="E326" s="261">
        <v>1959</v>
      </c>
      <c r="F326" s="151">
        <v>638.43</v>
      </c>
      <c r="G326" s="151">
        <v>638.43</v>
      </c>
      <c r="H326" s="136">
        <v>4.205</v>
      </c>
      <c r="I326" s="136">
        <v>4.205</v>
      </c>
      <c r="J326" s="151">
        <v>1.9789</v>
      </c>
      <c r="K326" s="136">
        <v>2.2670000000000003</v>
      </c>
      <c r="L326" s="136">
        <v>2.4866</v>
      </c>
      <c r="M326" s="136">
        <v>38</v>
      </c>
      <c r="N326" s="136">
        <v>1.938</v>
      </c>
      <c r="O326" s="136">
        <v>32</v>
      </c>
      <c r="P326" s="136">
        <v>1.7184</v>
      </c>
      <c r="Q326" s="136">
        <v>131.92666666666668</v>
      </c>
      <c r="R326" s="136">
        <v>151.13333333333335</v>
      </c>
      <c r="S326" s="136">
        <v>165.77333333333337</v>
      </c>
      <c r="T326" s="136">
        <v>0.5077</v>
      </c>
      <c r="U326" s="136">
        <v>0.21960000000000002</v>
      </c>
      <c r="V326" s="136">
        <v>-6</v>
      </c>
    </row>
    <row r="327" spans="1:22" ht="12.75">
      <c r="A327" s="306"/>
      <c r="B327" s="73">
        <v>59</v>
      </c>
      <c r="C327" s="21" t="s">
        <v>283</v>
      </c>
      <c r="D327" s="251">
        <v>24</v>
      </c>
      <c r="E327" s="251">
        <v>1968</v>
      </c>
      <c r="F327" s="136">
        <v>1012.02</v>
      </c>
      <c r="G327" s="136">
        <v>1012.02</v>
      </c>
      <c r="H327" s="136">
        <v>5.502</v>
      </c>
      <c r="I327" s="136">
        <v>5.502</v>
      </c>
      <c r="J327" s="136">
        <v>3.84</v>
      </c>
      <c r="K327" s="136">
        <v>4.1607</v>
      </c>
      <c r="L327" s="136">
        <v>4.4548499999999995</v>
      </c>
      <c r="M327" s="136">
        <v>26.3</v>
      </c>
      <c r="N327" s="136">
        <v>1.3413</v>
      </c>
      <c r="O327" s="136">
        <v>19.5</v>
      </c>
      <c r="P327" s="136">
        <v>1.04715</v>
      </c>
      <c r="Q327" s="136">
        <v>160</v>
      </c>
      <c r="R327" s="136">
        <v>173.36250000000004</v>
      </c>
      <c r="S327" s="136">
        <v>185.61874999999998</v>
      </c>
      <c r="T327" s="136">
        <v>0.6148499999999997</v>
      </c>
      <c r="U327" s="136">
        <v>0.2941499999999999</v>
      </c>
      <c r="V327" s="136">
        <v>-6.800000000000001</v>
      </c>
    </row>
    <row r="328" spans="1:22" ht="12.75">
      <c r="A328" s="306"/>
      <c r="B328" s="73">
        <v>60</v>
      </c>
      <c r="C328" s="21" t="s">
        <v>284</v>
      </c>
      <c r="D328" s="251">
        <v>24</v>
      </c>
      <c r="E328" s="251">
        <v>1968</v>
      </c>
      <c r="F328" s="136">
        <v>1023.47</v>
      </c>
      <c r="G328" s="136">
        <v>1023.47</v>
      </c>
      <c r="H328" s="136">
        <v>6.452</v>
      </c>
      <c r="I328" s="136">
        <v>6.452</v>
      </c>
      <c r="J328" s="136">
        <v>3.84</v>
      </c>
      <c r="K328" s="136">
        <v>3.98972</v>
      </c>
      <c r="L328" s="136">
        <v>4.4114</v>
      </c>
      <c r="M328" s="136">
        <v>48.28</v>
      </c>
      <c r="N328" s="136">
        <v>2.46228</v>
      </c>
      <c r="O328" s="136">
        <v>38</v>
      </c>
      <c r="P328" s="136">
        <v>2.0406</v>
      </c>
      <c r="Q328" s="136">
        <v>160</v>
      </c>
      <c r="R328" s="136">
        <v>166.23833333333334</v>
      </c>
      <c r="S328" s="136">
        <v>183.80833333333337</v>
      </c>
      <c r="T328" s="136">
        <v>0.5714000000000006</v>
      </c>
      <c r="U328" s="136">
        <v>0.42167999999999983</v>
      </c>
      <c r="V328" s="136">
        <v>-10.280000000000001</v>
      </c>
    </row>
    <row r="329" spans="1:22" ht="12.75">
      <c r="A329" s="306"/>
      <c r="B329" s="73">
        <v>61</v>
      </c>
      <c r="C329" s="60" t="s">
        <v>300</v>
      </c>
      <c r="D329" s="251">
        <v>50</v>
      </c>
      <c r="E329" s="251">
        <v>1992</v>
      </c>
      <c r="F329" s="136">
        <v>2323.92</v>
      </c>
      <c r="G329" s="136">
        <v>2323.92</v>
      </c>
      <c r="H329" s="136">
        <v>8.6</v>
      </c>
      <c r="I329" s="136">
        <v>4.2</v>
      </c>
      <c r="J329" s="136">
        <v>4.4</v>
      </c>
      <c r="K329" s="136">
        <f aca="true" t="shared" si="177" ref="K329:K340">H329-N329</f>
        <v>4.9483999999999995</v>
      </c>
      <c r="L329" s="136">
        <f aca="true" t="shared" si="178" ref="L329:L340">H329-P329</f>
        <v>4.39529</v>
      </c>
      <c r="M329" s="136">
        <v>68</v>
      </c>
      <c r="N329" s="136">
        <f>M329*0.0537</f>
        <v>3.6515999999999997</v>
      </c>
      <c r="O329" s="136">
        <v>78.3</v>
      </c>
      <c r="P329" s="136">
        <f>O329*0.0537</f>
        <v>4.2047099999999995</v>
      </c>
      <c r="Q329" s="136">
        <f aca="true" t="shared" si="179" ref="Q329:Q340">J329*1000/D329</f>
        <v>88</v>
      </c>
      <c r="R329" s="136">
        <f aca="true" t="shared" si="180" ref="R329:R340">K329*1000/D329</f>
        <v>98.96799999999999</v>
      </c>
      <c r="S329" s="136">
        <f aca="true" t="shared" si="181" ref="S329:S340">L329*1000/D329</f>
        <v>87.9058</v>
      </c>
      <c r="T329" s="136">
        <f aca="true" t="shared" si="182" ref="T329:T340">L329-J329</f>
        <v>-0.004710000000000214</v>
      </c>
      <c r="U329" s="136">
        <f aca="true" t="shared" si="183" ref="U329:U340">N329-P329</f>
        <v>-0.5531099999999998</v>
      </c>
      <c r="V329" s="136">
        <f aca="true" t="shared" si="184" ref="V329:V340">O329-M329</f>
        <v>10.299999999999997</v>
      </c>
    </row>
    <row r="330" spans="1:22" ht="12.75">
      <c r="A330" s="306"/>
      <c r="B330" s="73">
        <v>62</v>
      </c>
      <c r="C330" s="60" t="s">
        <v>301</v>
      </c>
      <c r="D330" s="251">
        <v>21</v>
      </c>
      <c r="E330" s="251">
        <v>1977</v>
      </c>
      <c r="F330" s="136">
        <v>1024.8</v>
      </c>
      <c r="G330" s="136">
        <v>1024.8</v>
      </c>
      <c r="H330" s="136">
        <v>4.2</v>
      </c>
      <c r="I330" s="136">
        <v>2.36</v>
      </c>
      <c r="J330" s="136">
        <v>1.84</v>
      </c>
      <c r="K330" s="136">
        <f t="shared" si="177"/>
        <v>2.1594</v>
      </c>
      <c r="L330" s="136">
        <f t="shared" si="178"/>
        <v>1.8372000000000002</v>
      </c>
      <c r="M330" s="136">
        <v>38</v>
      </c>
      <c r="N330" s="136">
        <f>M330*0.0537</f>
        <v>2.0406</v>
      </c>
      <c r="O330" s="136">
        <v>44</v>
      </c>
      <c r="P330" s="136">
        <f>O330*0.0537</f>
        <v>2.3628</v>
      </c>
      <c r="Q330" s="136">
        <f t="shared" si="179"/>
        <v>87.61904761904762</v>
      </c>
      <c r="R330" s="136">
        <f t="shared" si="180"/>
        <v>102.82857142857144</v>
      </c>
      <c r="S330" s="136">
        <f t="shared" si="181"/>
        <v>87.4857142857143</v>
      </c>
      <c r="T330" s="136">
        <f t="shared" si="182"/>
        <v>-0.0027999999999999137</v>
      </c>
      <c r="U330" s="136">
        <f t="shared" si="183"/>
        <v>-0.32220000000000004</v>
      </c>
      <c r="V330" s="136">
        <f t="shared" si="184"/>
        <v>6</v>
      </c>
    </row>
    <row r="331" spans="1:22" ht="12.75">
      <c r="A331" s="306"/>
      <c r="B331" s="73">
        <v>63</v>
      </c>
      <c r="C331" s="60" t="s">
        <v>302</v>
      </c>
      <c r="D331" s="251">
        <v>39</v>
      </c>
      <c r="E331" s="251">
        <v>1985</v>
      </c>
      <c r="F331" s="136">
        <v>2285.27</v>
      </c>
      <c r="G331" s="136">
        <v>2285.27</v>
      </c>
      <c r="H331" s="136">
        <v>7.786</v>
      </c>
      <c r="I331" s="136">
        <v>3.9</v>
      </c>
      <c r="J331" s="136">
        <v>3.88</v>
      </c>
      <c r="K331" s="136">
        <f t="shared" si="177"/>
        <v>4.134399999999999</v>
      </c>
      <c r="L331" s="136">
        <f t="shared" si="178"/>
        <v>3.8841579999999998</v>
      </c>
      <c r="M331" s="136">
        <v>68</v>
      </c>
      <c r="N331" s="136">
        <f>M331*0.0537</f>
        <v>3.6515999999999997</v>
      </c>
      <c r="O331" s="136">
        <v>72.66</v>
      </c>
      <c r="P331" s="136">
        <f>O331*0.0537</f>
        <v>3.901842</v>
      </c>
      <c r="Q331" s="136">
        <f t="shared" si="179"/>
        <v>99.48717948717949</v>
      </c>
      <c r="R331" s="136">
        <f t="shared" si="180"/>
        <v>106.0102564102564</v>
      </c>
      <c r="S331" s="136">
        <f t="shared" si="181"/>
        <v>99.59379487179487</v>
      </c>
      <c r="T331" s="136">
        <f t="shared" si="182"/>
        <v>0.004157999999999884</v>
      </c>
      <c r="U331" s="136">
        <f t="shared" si="183"/>
        <v>-0.2502420000000001</v>
      </c>
      <c r="V331" s="136">
        <f t="shared" si="184"/>
        <v>4.659999999999997</v>
      </c>
    </row>
    <row r="332" spans="1:22" ht="12.75">
      <c r="A332" s="306"/>
      <c r="B332" s="73">
        <v>64</v>
      </c>
      <c r="C332" s="60" t="s">
        <v>303</v>
      </c>
      <c r="D332" s="251">
        <v>55</v>
      </c>
      <c r="E332" s="251">
        <v>1988</v>
      </c>
      <c r="F332" s="136">
        <v>2329.45</v>
      </c>
      <c r="G332" s="136">
        <v>2329.45</v>
      </c>
      <c r="H332" s="136">
        <v>9.674</v>
      </c>
      <c r="I332" s="136">
        <v>4.3</v>
      </c>
      <c r="J332" s="136">
        <v>5.38</v>
      </c>
      <c r="K332" s="136">
        <f t="shared" si="177"/>
        <v>5.8613</v>
      </c>
      <c r="L332" s="136">
        <f t="shared" si="178"/>
        <v>5.378</v>
      </c>
      <c r="M332" s="136">
        <v>71</v>
      </c>
      <c r="N332" s="136">
        <f>M332*0.0537</f>
        <v>3.8127</v>
      </c>
      <c r="O332" s="136">
        <v>80</v>
      </c>
      <c r="P332" s="136">
        <f>O332*0.0537</f>
        <v>4.295999999999999</v>
      </c>
      <c r="Q332" s="136">
        <f t="shared" si="179"/>
        <v>97.81818181818181</v>
      </c>
      <c r="R332" s="136">
        <f t="shared" si="180"/>
        <v>106.56909090909092</v>
      </c>
      <c r="S332" s="136">
        <f t="shared" si="181"/>
        <v>97.78181818181818</v>
      </c>
      <c r="T332" s="136">
        <f t="shared" si="182"/>
        <v>-0.0019999999999997797</v>
      </c>
      <c r="U332" s="136">
        <f t="shared" si="183"/>
        <v>-0.4832999999999994</v>
      </c>
      <c r="V332" s="136">
        <f t="shared" si="184"/>
        <v>9</v>
      </c>
    </row>
    <row r="333" spans="1:22" ht="12.75">
      <c r="A333" s="306"/>
      <c r="B333" s="73">
        <v>65</v>
      </c>
      <c r="C333" s="60" t="s">
        <v>304</v>
      </c>
      <c r="D333" s="251">
        <v>34</v>
      </c>
      <c r="E333" s="251">
        <v>1972</v>
      </c>
      <c r="F333" s="136">
        <v>1864.09</v>
      </c>
      <c r="G333" s="136">
        <v>1797.15</v>
      </c>
      <c r="H333" s="136">
        <v>6.836</v>
      </c>
      <c r="I333" s="136">
        <v>3.27</v>
      </c>
      <c r="J333" s="136">
        <v>3.47</v>
      </c>
      <c r="K333" s="136">
        <f t="shared" si="177"/>
        <v>3.8780000000000006</v>
      </c>
      <c r="L333" s="136">
        <f t="shared" si="178"/>
        <v>3.7326500000000005</v>
      </c>
      <c r="M333" s="136">
        <v>58</v>
      </c>
      <c r="N333" s="136">
        <f>M333*0.051</f>
        <v>2.9579999999999997</v>
      </c>
      <c r="O333" s="136">
        <v>60.85</v>
      </c>
      <c r="P333" s="136">
        <f>O333*0.051</f>
        <v>3.10335</v>
      </c>
      <c r="Q333" s="136">
        <f t="shared" si="179"/>
        <v>102.05882352941177</v>
      </c>
      <c r="R333" s="136">
        <f t="shared" si="180"/>
        <v>114.05882352941178</v>
      </c>
      <c r="S333" s="136">
        <f t="shared" si="181"/>
        <v>109.78382352941178</v>
      </c>
      <c r="T333" s="136">
        <f t="shared" si="182"/>
        <v>0.26265000000000027</v>
      </c>
      <c r="U333" s="136">
        <f t="shared" si="183"/>
        <v>-0.1453500000000001</v>
      </c>
      <c r="V333" s="136">
        <f t="shared" si="184"/>
        <v>2.8500000000000014</v>
      </c>
    </row>
    <row r="334" spans="1:22" ht="12.75">
      <c r="A334" s="306"/>
      <c r="B334" s="73">
        <v>66</v>
      </c>
      <c r="C334" s="60" t="s">
        <v>305</v>
      </c>
      <c r="D334" s="251">
        <v>40</v>
      </c>
      <c r="E334" s="251">
        <v>1979</v>
      </c>
      <c r="F334" s="136">
        <v>2234.35</v>
      </c>
      <c r="G334" s="136">
        <v>2234.35</v>
      </c>
      <c r="H334" s="136">
        <v>7.8</v>
      </c>
      <c r="I334" s="136">
        <v>4.03</v>
      </c>
      <c r="J334" s="136">
        <v>3.77</v>
      </c>
      <c r="K334" s="136">
        <f t="shared" si="177"/>
        <v>4.577999999999999</v>
      </c>
      <c r="L334" s="136">
        <f t="shared" si="178"/>
        <v>3.7725</v>
      </c>
      <c r="M334" s="136">
        <v>60</v>
      </c>
      <c r="N334" s="136">
        <f aca="true" t="shared" si="185" ref="N334:N340">M334*0.0537</f>
        <v>3.222</v>
      </c>
      <c r="O334" s="136">
        <v>75</v>
      </c>
      <c r="P334" s="136">
        <f aca="true" t="shared" si="186" ref="P334:P340">O334*0.0537</f>
        <v>4.0275</v>
      </c>
      <c r="Q334" s="136">
        <f t="shared" si="179"/>
        <v>94.25</v>
      </c>
      <c r="R334" s="136">
        <f t="shared" si="180"/>
        <v>114.44999999999997</v>
      </c>
      <c r="S334" s="136">
        <f t="shared" si="181"/>
        <v>94.3125</v>
      </c>
      <c r="T334" s="136">
        <f t="shared" si="182"/>
        <v>0.0024999999999999467</v>
      </c>
      <c r="U334" s="136">
        <f t="shared" si="183"/>
        <v>-0.8054999999999999</v>
      </c>
      <c r="V334" s="136">
        <f t="shared" si="184"/>
        <v>15</v>
      </c>
    </row>
    <row r="335" spans="1:22" ht="12.75">
      <c r="A335" s="306"/>
      <c r="B335" s="73">
        <v>67</v>
      </c>
      <c r="C335" s="60" t="s">
        <v>306</v>
      </c>
      <c r="D335" s="251">
        <v>46</v>
      </c>
      <c r="E335" s="251">
        <v>1974</v>
      </c>
      <c r="F335" s="136">
        <v>1888</v>
      </c>
      <c r="G335" s="136">
        <v>1888</v>
      </c>
      <c r="H335" s="136">
        <v>8.09</v>
      </c>
      <c r="I335" s="136">
        <v>3.53</v>
      </c>
      <c r="J335" s="136">
        <v>4.56</v>
      </c>
      <c r="K335" s="136">
        <f t="shared" si="177"/>
        <v>5.2976</v>
      </c>
      <c r="L335" s="136">
        <f t="shared" si="178"/>
        <v>4.55654</v>
      </c>
      <c r="M335" s="136">
        <v>52</v>
      </c>
      <c r="N335" s="136">
        <f t="shared" si="185"/>
        <v>2.7923999999999998</v>
      </c>
      <c r="O335" s="136">
        <v>65.8</v>
      </c>
      <c r="P335" s="136">
        <f t="shared" si="186"/>
        <v>3.53346</v>
      </c>
      <c r="Q335" s="136">
        <f t="shared" si="179"/>
        <v>99.1304347826087</v>
      </c>
      <c r="R335" s="136">
        <f t="shared" si="180"/>
        <v>115.16521739130435</v>
      </c>
      <c r="S335" s="136">
        <f t="shared" si="181"/>
        <v>99.05521739130435</v>
      </c>
      <c r="T335" s="136">
        <f t="shared" si="182"/>
        <v>-0.0034599999999995745</v>
      </c>
      <c r="U335" s="136">
        <f t="shared" si="183"/>
        <v>-0.74106</v>
      </c>
      <c r="V335" s="136">
        <f t="shared" si="184"/>
        <v>13.799999999999997</v>
      </c>
    </row>
    <row r="336" spans="1:22" ht="12.75">
      <c r="A336" s="306"/>
      <c r="B336" s="73">
        <v>68</v>
      </c>
      <c r="C336" s="60" t="s">
        <v>307</v>
      </c>
      <c r="D336" s="251">
        <v>35</v>
      </c>
      <c r="E336" s="251">
        <v>1973</v>
      </c>
      <c r="F336" s="136">
        <v>1951.8</v>
      </c>
      <c r="G336" s="136">
        <v>1951.8</v>
      </c>
      <c r="H336" s="136">
        <v>6.69</v>
      </c>
      <c r="I336" s="136">
        <v>3.1</v>
      </c>
      <c r="J336" s="136">
        <v>3.59</v>
      </c>
      <c r="K336" s="136">
        <f t="shared" si="177"/>
        <v>4.0587</v>
      </c>
      <c r="L336" s="136">
        <f t="shared" si="178"/>
        <v>3.5861400000000008</v>
      </c>
      <c r="M336" s="136">
        <v>49</v>
      </c>
      <c r="N336" s="136">
        <f t="shared" si="185"/>
        <v>2.6313</v>
      </c>
      <c r="O336" s="136">
        <v>57.8</v>
      </c>
      <c r="P336" s="136">
        <f t="shared" si="186"/>
        <v>3.1038599999999996</v>
      </c>
      <c r="Q336" s="136">
        <f t="shared" si="179"/>
        <v>102.57142857142857</v>
      </c>
      <c r="R336" s="136">
        <f t="shared" si="180"/>
        <v>115.96285714285713</v>
      </c>
      <c r="S336" s="136">
        <f t="shared" si="181"/>
        <v>102.46114285714287</v>
      </c>
      <c r="T336" s="136">
        <f t="shared" si="182"/>
        <v>-0.0038599999999990864</v>
      </c>
      <c r="U336" s="136">
        <f t="shared" si="183"/>
        <v>-0.47255999999999965</v>
      </c>
      <c r="V336" s="136">
        <f t="shared" si="184"/>
        <v>8.799999999999997</v>
      </c>
    </row>
    <row r="337" spans="1:22" ht="12.75">
      <c r="A337" s="306"/>
      <c r="B337" s="73">
        <v>69</v>
      </c>
      <c r="C337" s="21" t="s">
        <v>317</v>
      </c>
      <c r="D337" s="251">
        <v>45</v>
      </c>
      <c r="E337" s="251">
        <v>1967</v>
      </c>
      <c r="F337" s="136">
        <v>1915.37</v>
      </c>
      <c r="G337" s="136">
        <v>1915.37</v>
      </c>
      <c r="H337" s="136">
        <v>10.43</v>
      </c>
      <c r="I337" s="136">
        <v>3.35</v>
      </c>
      <c r="J337" s="136">
        <v>7.2</v>
      </c>
      <c r="K337" s="136">
        <f t="shared" si="177"/>
        <v>7.208</v>
      </c>
      <c r="L337" s="136">
        <f t="shared" si="178"/>
        <v>7.084490000000001</v>
      </c>
      <c r="M337" s="136">
        <v>60</v>
      </c>
      <c r="N337" s="136">
        <f t="shared" si="185"/>
        <v>3.222</v>
      </c>
      <c r="O337" s="136">
        <v>62.3</v>
      </c>
      <c r="P337" s="136">
        <f t="shared" si="186"/>
        <v>3.3455099999999995</v>
      </c>
      <c r="Q337" s="136">
        <f t="shared" si="179"/>
        <v>160</v>
      </c>
      <c r="R337" s="136">
        <f t="shared" si="180"/>
        <v>160.17777777777778</v>
      </c>
      <c r="S337" s="136">
        <f t="shared" si="181"/>
        <v>157.43311111111112</v>
      </c>
      <c r="T337" s="136">
        <f t="shared" si="182"/>
        <v>-0.11550999999999956</v>
      </c>
      <c r="U337" s="136">
        <f t="shared" si="183"/>
        <v>-0.12350999999999956</v>
      </c>
      <c r="V337" s="136">
        <f t="shared" si="184"/>
        <v>2.299999999999997</v>
      </c>
    </row>
    <row r="338" spans="1:22" ht="12.75">
      <c r="A338" s="306"/>
      <c r="B338" s="73">
        <v>70</v>
      </c>
      <c r="C338" s="60" t="s">
        <v>318</v>
      </c>
      <c r="D338" s="251">
        <v>46</v>
      </c>
      <c r="E338" s="251">
        <v>1996</v>
      </c>
      <c r="F338" s="136">
        <v>2794.13</v>
      </c>
      <c r="G338" s="136">
        <v>2794.13</v>
      </c>
      <c r="H338" s="136">
        <v>12.557</v>
      </c>
      <c r="I338" s="136">
        <v>5.26</v>
      </c>
      <c r="J338" s="136">
        <v>7.12</v>
      </c>
      <c r="K338" s="136">
        <f t="shared" si="177"/>
        <v>7.509200000000001</v>
      </c>
      <c r="L338" s="136">
        <f t="shared" si="178"/>
        <v>7.2944</v>
      </c>
      <c r="M338" s="136">
        <v>94</v>
      </c>
      <c r="N338" s="136">
        <f t="shared" si="185"/>
        <v>5.0478</v>
      </c>
      <c r="O338" s="136">
        <v>98</v>
      </c>
      <c r="P338" s="136">
        <f t="shared" si="186"/>
        <v>5.2626</v>
      </c>
      <c r="Q338" s="136">
        <f t="shared" si="179"/>
        <v>154.7826086956522</v>
      </c>
      <c r="R338" s="136">
        <f t="shared" si="180"/>
        <v>163.24347826086958</v>
      </c>
      <c r="S338" s="136">
        <f t="shared" si="181"/>
        <v>158.57391304347829</v>
      </c>
      <c r="T338" s="136">
        <f t="shared" si="182"/>
        <v>0.17440000000000033</v>
      </c>
      <c r="U338" s="136">
        <f t="shared" si="183"/>
        <v>-0.21480000000000032</v>
      </c>
      <c r="V338" s="136">
        <f t="shared" si="184"/>
        <v>4</v>
      </c>
    </row>
    <row r="339" spans="1:22" ht="12.75">
      <c r="A339" s="306"/>
      <c r="B339" s="73">
        <v>71</v>
      </c>
      <c r="C339" s="60" t="s">
        <v>319</v>
      </c>
      <c r="D339" s="251">
        <v>24</v>
      </c>
      <c r="E339" s="251">
        <v>1981</v>
      </c>
      <c r="F339" s="136">
        <v>1323.61</v>
      </c>
      <c r="G339" s="136">
        <v>1265.16</v>
      </c>
      <c r="H339" s="136">
        <v>5.623</v>
      </c>
      <c r="I339" s="136">
        <v>1.67</v>
      </c>
      <c r="J339" s="136">
        <v>3.74</v>
      </c>
      <c r="K339" s="136">
        <f t="shared" si="177"/>
        <v>4.0120000000000005</v>
      </c>
      <c r="L339" s="136">
        <f t="shared" si="178"/>
        <v>3.9507820000000002</v>
      </c>
      <c r="M339" s="136">
        <v>30</v>
      </c>
      <c r="N339" s="136">
        <f t="shared" si="185"/>
        <v>1.611</v>
      </c>
      <c r="O339" s="136">
        <v>31.14</v>
      </c>
      <c r="P339" s="136">
        <f t="shared" si="186"/>
        <v>1.672218</v>
      </c>
      <c r="Q339" s="136">
        <f t="shared" si="179"/>
        <v>155.83333333333334</v>
      </c>
      <c r="R339" s="136">
        <f t="shared" si="180"/>
        <v>167.16666666666669</v>
      </c>
      <c r="S339" s="136">
        <f t="shared" si="181"/>
        <v>164.61591666666666</v>
      </c>
      <c r="T339" s="136">
        <f t="shared" si="182"/>
        <v>0.21078200000000002</v>
      </c>
      <c r="U339" s="136">
        <f t="shared" si="183"/>
        <v>-0.061217999999999995</v>
      </c>
      <c r="V339" s="136">
        <f t="shared" si="184"/>
        <v>1.1400000000000006</v>
      </c>
    </row>
    <row r="340" spans="1:22" ht="12.75">
      <c r="A340" s="306"/>
      <c r="B340" s="73">
        <v>72</v>
      </c>
      <c r="C340" s="60" t="s">
        <v>320</v>
      </c>
      <c r="D340" s="251">
        <v>29</v>
      </c>
      <c r="E340" s="251">
        <v>1990</v>
      </c>
      <c r="F340" s="136">
        <v>1509.32</v>
      </c>
      <c r="G340" s="136">
        <v>1509.32</v>
      </c>
      <c r="H340" s="136">
        <v>6.902</v>
      </c>
      <c r="I340" s="136">
        <v>2.7</v>
      </c>
      <c r="J340" s="136">
        <v>4.64</v>
      </c>
      <c r="K340" s="136">
        <f t="shared" si="177"/>
        <v>4.8614</v>
      </c>
      <c r="L340" s="136">
        <f t="shared" si="178"/>
        <v>4.20626</v>
      </c>
      <c r="M340" s="136">
        <v>38</v>
      </c>
      <c r="N340" s="136">
        <f t="shared" si="185"/>
        <v>2.0406</v>
      </c>
      <c r="O340" s="136">
        <v>50.2</v>
      </c>
      <c r="P340" s="136">
        <f t="shared" si="186"/>
        <v>2.6957400000000002</v>
      </c>
      <c r="Q340" s="136">
        <f t="shared" si="179"/>
        <v>160</v>
      </c>
      <c r="R340" s="136">
        <f t="shared" si="180"/>
        <v>167.63448275862066</v>
      </c>
      <c r="S340" s="136">
        <f t="shared" si="181"/>
        <v>145.0434482758621</v>
      </c>
      <c r="T340" s="136">
        <f t="shared" si="182"/>
        <v>-0.43373999999999935</v>
      </c>
      <c r="U340" s="136">
        <f t="shared" si="183"/>
        <v>-0.6551400000000003</v>
      </c>
      <c r="V340" s="136">
        <f t="shared" si="184"/>
        <v>12.200000000000003</v>
      </c>
    </row>
    <row r="341" spans="1:22" ht="12.75">
      <c r="A341" s="306"/>
      <c r="B341" s="73">
        <v>73</v>
      </c>
      <c r="C341" s="21" t="s">
        <v>321</v>
      </c>
      <c r="D341" s="251">
        <v>59</v>
      </c>
      <c r="E341" s="251">
        <v>1995</v>
      </c>
      <c r="F341" s="136">
        <v>3418.34</v>
      </c>
      <c r="G341" s="136">
        <v>3339.79</v>
      </c>
      <c r="H341" s="136">
        <v>14.8</v>
      </c>
      <c r="I341" s="136">
        <v>4.99</v>
      </c>
      <c r="J341" s="136">
        <v>9.65</v>
      </c>
      <c r="K341" s="136">
        <v>9.967</v>
      </c>
      <c r="L341" s="136">
        <v>9.805900000000001</v>
      </c>
      <c r="M341" s="136">
        <v>90</v>
      </c>
      <c r="N341" s="136">
        <v>4.833</v>
      </c>
      <c r="O341" s="136">
        <v>93</v>
      </c>
      <c r="P341" s="136">
        <v>4.9940999999999995</v>
      </c>
      <c r="Q341" s="136">
        <v>163.5593220338983</v>
      </c>
      <c r="R341" s="136">
        <v>168.9322033898305</v>
      </c>
      <c r="S341" s="136">
        <v>166.20169491525425</v>
      </c>
      <c r="T341" s="136">
        <v>0.15590000000000082</v>
      </c>
      <c r="U341" s="136">
        <v>-0.16109999999999935</v>
      </c>
      <c r="V341" s="136">
        <v>3</v>
      </c>
    </row>
    <row r="342" spans="1:22" ht="12.75">
      <c r="A342" s="306"/>
      <c r="B342" s="73">
        <v>74</v>
      </c>
      <c r="C342" s="60" t="s">
        <v>322</v>
      </c>
      <c r="D342" s="251">
        <v>19</v>
      </c>
      <c r="E342" s="251">
        <v>1975</v>
      </c>
      <c r="F342" s="136">
        <v>971.79</v>
      </c>
      <c r="G342" s="136">
        <v>923.73</v>
      </c>
      <c r="H342" s="136">
        <v>4.8</v>
      </c>
      <c r="I342" s="136">
        <v>1.45</v>
      </c>
      <c r="J342" s="136">
        <v>3.04</v>
      </c>
      <c r="K342" s="136">
        <v>3.3501</v>
      </c>
      <c r="L342" s="136">
        <v>3.3501</v>
      </c>
      <c r="M342" s="136">
        <v>27</v>
      </c>
      <c r="N342" s="136">
        <v>1.4499</v>
      </c>
      <c r="O342" s="136">
        <v>27</v>
      </c>
      <c r="P342" s="136">
        <v>1.4499</v>
      </c>
      <c r="Q342" s="136">
        <v>160</v>
      </c>
      <c r="R342" s="136">
        <v>176.32105263157894</v>
      </c>
      <c r="S342" s="136">
        <v>176.32105263157894</v>
      </c>
      <c r="T342" s="136">
        <v>0.3100999999999998</v>
      </c>
      <c r="U342" s="136">
        <v>0</v>
      </c>
      <c r="V342" s="136">
        <v>0</v>
      </c>
    </row>
    <row r="343" spans="1:22" ht="12.75">
      <c r="A343" s="306"/>
      <c r="B343" s="73">
        <v>75</v>
      </c>
      <c r="C343" s="82" t="s">
        <v>353</v>
      </c>
      <c r="D343" s="251">
        <v>45</v>
      </c>
      <c r="E343" s="251">
        <v>1979</v>
      </c>
      <c r="F343" s="136">
        <v>2203.78</v>
      </c>
      <c r="G343" s="136">
        <v>2203.78</v>
      </c>
      <c r="H343" s="136">
        <v>10.4</v>
      </c>
      <c r="I343" s="136">
        <v>10.4</v>
      </c>
      <c r="J343" s="136">
        <v>6.4</v>
      </c>
      <c r="K343" s="136">
        <v>6.422000000000001</v>
      </c>
      <c r="L343" s="136">
        <v>6.932</v>
      </c>
      <c r="M343" s="136">
        <v>78</v>
      </c>
      <c r="N343" s="136">
        <v>3.9779999999999998</v>
      </c>
      <c r="O343" s="136">
        <v>68</v>
      </c>
      <c r="P343" s="136">
        <v>3.468</v>
      </c>
      <c r="Q343" s="136">
        <v>142.22222222222223</v>
      </c>
      <c r="R343" s="136">
        <v>142.71111111111114</v>
      </c>
      <c r="S343" s="136">
        <v>154.04444444444445</v>
      </c>
      <c r="T343" s="136">
        <v>0.532</v>
      </c>
      <c r="U343" s="136">
        <v>0.5099999999999998</v>
      </c>
      <c r="V343" s="136">
        <v>-10</v>
      </c>
    </row>
    <row r="344" spans="1:22" ht="12.75">
      <c r="A344" s="306"/>
      <c r="B344" s="73">
        <v>76</v>
      </c>
      <c r="C344" s="82" t="s">
        <v>354</v>
      </c>
      <c r="D344" s="251">
        <v>55</v>
      </c>
      <c r="E344" s="251">
        <v>1967</v>
      </c>
      <c r="F344" s="136">
        <v>2523.72</v>
      </c>
      <c r="G344" s="136">
        <v>2523.72</v>
      </c>
      <c r="H344" s="136">
        <v>12.4</v>
      </c>
      <c r="I344" s="136">
        <v>12.4</v>
      </c>
      <c r="J344" s="136">
        <v>7.2</v>
      </c>
      <c r="K344" s="136">
        <v>7.8100000000000005</v>
      </c>
      <c r="L344" s="136">
        <v>8.422</v>
      </c>
      <c r="M344" s="136">
        <v>90</v>
      </c>
      <c r="N344" s="136">
        <v>4.59</v>
      </c>
      <c r="O344" s="136">
        <v>78</v>
      </c>
      <c r="P344" s="136">
        <v>3.9779999999999998</v>
      </c>
      <c r="Q344" s="136">
        <v>130.9090909090909</v>
      </c>
      <c r="R344" s="136">
        <v>142.00000000000003</v>
      </c>
      <c r="S344" s="136">
        <v>153.12727272727273</v>
      </c>
      <c r="T344" s="136">
        <v>1.2220000000000004</v>
      </c>
      <c r="U344" s="136">
        <v>0.6120000000000001</v>
      </c>
      <c r="V344" s="136">
        <v>-12</v>
      </c>
    </row>
    <row r="345" spans="1:22" ht="12.75">
      <c r="A345" s="306"/>
      <c r="B345" s="73">
        <v>77</v>
      </c>
      <c r="C345" s="82" t="s">
        <v>355</v>
      </c>
      <c r="D345" s="251">
        <v>55</v>
      </c>
      <c r="E345" s="251">
        <v>1977</v>
      </c>
      <c r="F345" s="136">
        <v>2721.69</v>
      </c>
      <c r="G345" s="136">
        <v>2721.69</v>
      </c>
      <c r="H345" s="136">
        <v>13.026</v>
      </c>
      <c r="I345" s="136">
        <v>13.026</v>
      </c>
      <c r="J345" s="136">
        <v>8.8</v>
      </c>
      <c r="K345" s="136">
        <v>8.181000000000001</v>
      </c>
      <c r="L345" s="136">
        <v>8.623272</v>
      </c>
      <c r="M345" s="136">
        <v>95</v>
      </c>
      <c r="N345" s="136">
        <v>4.845</v>
      </c>
      <c r="O345" s="136">
        <v>86.328</v>
      </c>
      <c r="P345" s="136">
        <v>4.402728</v>
      </c>
      <c r="Q345" s="136">
        <v>160</v>
      </c>
      <c r="R345" s="136">
        <v>148.74545454545455</v>
      </c>
      <c r="S345" s="136">
        <v>156.78676363636364</v>
      </c>
      <c r="T345" s="136">
        <v>-0.17672800000000066</v>
      </c>
      <c r="U345" s="136">
        <v>0.442272</v>
      </c>
      <c r="V345" s="136">
        <v>-8.671999999999997</v>
      </c>
    </row>
    <row r="346" spans="1:22" ht="12.75">
      <c r="A346" s="306"/>
      <c r="B346" s="73">
        <v>78</v>
      </c>
      <c r="C346" s="28" t="s">
        <v>395</v>
      </c>
      <c r="D346" s="262">
        <v>24</v>
      </c>
      <c r="E346" s="261" t="s">
        <v>25</v>
      </c>
      <c r="F346" s="149">
        <v>884.66</v>
      </c>
      <c r="G346" s="149">
        <v>884.66</v>
      </c>
      <c r="H346" s="149">
        <v>5.51</v>
      </c>
      <c r="I346" s="136">
        <f>H346</f>
        <v>5.51</v>
      </c>
      <c r="J346" s="136">
        <v>3.7</v>
      </c>
      <c r="K346" s="136">
        <f>I346-N346</f>
        <v>3.81752</v>
      </c>
      <c r="L346" s="136">
        <f>I346-P346</f>
        <v>3.4705615999999995</v>
      </c>
      <c r="M346" s="149">
        <v>32</v>
      </c>
      <c r="N346" s="136">
        <f>M346*0.05289</f>
        <v>1.69248</v>
      </c>
      <c r="O346" s="149">
        <v>38.56</v>
      </c>
      <c r="P346" s="136">
        <f>O346*0.05289</f>
        <v>2.0394384000000003</v>
      </c>
      <c r="Q346" s="136">
        <f>J346*1000/D346</f>
        <v>154.16666666666666</v>
      </c>
      <c r="R346" s="136">
        <f>K346*1000/D346</f>
        <v>159.06333333333333</v>
      </c>
      <c r="S346" s="136">
        <f>L346*1000/D346</f>
        <v>144.60673333333332</v>
      </c>
      <c r="T346" s="136">
        <f>L346-J346</f>
        <v>-0.2294384000000007</v>
      </c>
      <c r="U346" s="136">
        <f>N346-P346</f>
        <v>-0.34695840000000033</v>
      </c>
      <c r="V346" s="136">
        <f>O346-M346</f>
        <v>6.560000000000002</v>
      </c>
    </row>
    <row r="347" spans="1:22" ht="12.75">
      <c r="A347" s="306"/>
      <c r="B347" s="73">
        <v>79</v>
      </c>
      <c r="C347" s="89" t="s">
        <v>403</v>
      </c>
      <c r="D347" s="262">
        <v>20</v>
      </c>
      <c r="E347" s="261" t="s">
        <v>25</v>
      </c>
      <c r="F347" s="149">
        <v>1399.92</v>
      </c>
      <c r="G347" s="149">
        <v>844.07</v>
      </c>
      <c r="H347" s="149">
        <v>4.6</v>
      </c>
      <c r="I347" s="136">
        <f>H347</f>
        <v>4.6</v>
      </c>
      <c r="J347" s="136">
        <v>2.91</v>
      </c>
      <c r="K347" s="136">
        <f>I347-N347</f>
        <v>3.0661899999999997</v>
      </c>
      <c r="L347" s="136">
        <f>I347-P347</f>
        <v>3.6389886999999996</v>
      </c>
      <c r="M347" s="149">
        <v>29</v>
      </c>
      <c r="N347" s="136">
        <f>M347*0.05289</f>
        <v>1.53381</v>
      </c>
      <c r="O347" s="149">
        <v>18.17</v>
      </c>
      <c r="P347" s="136">
        <f>O347*0.05289</f>
        <v>0.9610113000000001</v>
      </c>
      <c r="Q347" s="136">
        <f>J347*1000/D347</f>
        <v>145.5</v>
      </c>
      <c r="R347" s="136">
        <f>K347*1000/D347</f>
        <v>153.30949999999999</v>
      </c>
      <c r="S347" s="136">
        <f>L347*1000/D347</f>
        <v>181.94943499999997</v>
      </c>
      <c r="T347" s="136">
        <f>L347-J347</f>
        <v>0.7289886999999995</v>
      </c>
      <c r="U347" s="136">
        <f>N347-P347</f>
        <v>0.5727986999999998</v>
      </c>
      <c r="V347" s="136">
        <f>O347-M347</f>
        <v>-10.829999999999998</v>
      </c>
    </row>
    <row r="348" spans="1:22" ht="12.75">
      <c r="A348" s="306"/>
      <c r="B348" s="73">
        <v>80</v>
      </c>
      <c r="C348" s="60" t="s">
        <v>413</v>
      </c>
      <c r="D348" s="251">
        <v>85</v>
      </c>
      <c r="E348" s="251">
        <v>1970</v>
      </c>
      <c r="F348" s="136">
        <v>3839.76</v>
      </c>
      <c r="G348" s="150">
        <v>3839.76</v>
      </c>
      <c r="H348" s="136">
        <v>10.3</v>
      </c>
      <c r="I348" s="136">
        <v>10.3</v>
      </c>
      <c r="J348" s="136">
        <v>5.392</v>
      </c>
      <c r="K348" s="136">
        <f>I348-N348</f>
        <v>6.011000000000001</v>
      </c>
      <c r="L348" s="136">
        <f>I348-P348</f>
        <v>5.454000000000001</v>
      </c>
      <c r="M348" s="136">
        <v>77</v>
      </c>
      <c r="N348" s="136">
        <v>4.289</v>
      </c>
      <c r="O348" s="136">
        <v>87</v>
      </c>
      <c r="P348" s="136">
        <v>4.846</v>
      </c>
      <c r="Q348" s="136">
        <f>J348/D348*1000</f>
        <v>63.43529411764706</v>
      </c>
      <c r="R348" s="136">
        <f>K348/D348*1000</f>
        <v>70.71764705882354</v>
      </c>
      <c r="S348" s="136">
        <f>L348/D348*1000</f>
        <v>64.16470588235295</v>
      </c>
      <c r="T348" s="136">
        <f>L348-J348</f>
        <v>0.06200000000000028</v>
      </c>
      <c r="U348" s="136">
        <f>N348-P348</f>
        <v>-0.5570000000000004</v>
      </c>
      <c r="V348" s="136">
        <f>O348-M348</f>
        <v>10</v>
      </c>
    </row>
    <row r="349" spans="1:22" ht="12.75">
      <c r="A349" s="306"/>
      <c r="B349" s="73">
        <v>81</v>
      </c>
      <c r="C349" s="60" t="s">
        <v>414</v>
      </c>
      <c r="D349" s="251">
        <v>40</v>
      </c>
      <c r="E349" s="251">
        <v>1973</v>
      </c>
      <c r="F349" s="136">
        <v>2567.4</v>
      </c>
      <c r="G349" s="136">
        <v>2567.4</v>
      </c>
      <c r="H349" s="136">
        <v>5.1</v>
      </c>
      <c r="I349" s="136">
        <v>5.1</v>
      </c>
      <c r="J349" s="136">
        <v>2.538</v>
      </c>
      <c r="K349" s="136">
        <f>I349-N349</f>
        <v>2.9279999999999995</v>
      </c>
      <c r="L349" s="136">
        <f>I349-P349</f>
        <v>2.594</v>
      </c>
      <c r="M349" s="136">
        <v>39</v>
      </c>
      <c r="N349" s="136">
        <v>2.172</v>
      </c>
      <c r="O349" s="136">
        <v>45</v>
      </c>
      <c r="P349" s="136">
        <v>2.506</v>
      </c>
      <c r="Q349" s="136">
        <f>J349/D349*1000</f>
        <v>63.449999999999996</v>
      </c>
      <c r="R349" s="136">
        <f>K349/D349*1000</f>
        <v>73.19999999999999</v>
      </c>
      <c r="S349" s="136">
        <f>L349/D349*1000</f>
        <v>64.85</v>
      </c>
      <c r="T349" s="136">
        <f>L349-J349</f>
        <v>0.05600000000000005</v>
      </c>
      <c r="U349" s="136">
        <f>N349-P349</f>
        <v>-0.33399999999999963</v>
      </c>
      <c r="V349" s="136">
        <f>O349-M349</f>
        <v>6</v>
      </c>
    </row>
    <row r="350" spans="1:22" ht="12.75">
      <c r="A350" s="306"/>
      <c r="B350" s="73">
        <v>82</v>
      </c>
      <c r="C350" s="60" t="s">
        <v>415</v>
      </c>
      <c r="D350" s="251">
        <v>30</v>
      </c>
      <c r="E350" s="251">
        <v>1985</v>
      </c>
      <c r="F350" s="136">
        <v>1555.7</v>
      </c>
      <c r="G350" s="136">
        <v>1555.7</v>
      </c>
      <c r="H350" s="136">
        <v>4</v>
      </c>
      <c r="I350" s="136">
        <v>4</v>
      </c>
      <c r="J350" s="136">
        <v>1.903</v>
      </c>
      <c r="K350" s="136">
        <v>2.218</v>
      </c>
      <c r="L350" s="136">
        <v>2.3289999999999997</v>
      </c>
      <c r="M350" s="136">
        <v>32</v>
      </c>
      <c r="N350" s="136">
        <v>1.782</v>
      </c>
      <c r="O350" s="136">
        <v>30</v>
      </c>
      <c r="P350" s="136">
        <v>1.671</v>
      </c>
      <c r="Q350" s="136">
        <v>63.43333333333333</v>
      </c>
      <c r="R350" s="136">
        <v>73.93333333333334</v>
      </c>
      <c r="S350" s="136">
        <v>77.63333333333331</v>
      </c>
      <c r="T350" s="136">
        <v>0.4259999999999997</v>
      </c>
      <c r="U350" s="136">
        <v>0.11099999999999999</v>
      </c>
      <c r="V350" s="136">
        <v>-2</v>
      </c>
    </row>
    <row r="351" spans="1:22" ht="12.75">
      <c r="A351" s="306"/>
      <c r="B351" s="73">
        <v>83</v>
      </c>
      <c r="C351" s="60" t="s">
        <v>416</v>
      </c>
      <c r="D351" s="251">
        <v>60</v>
      </c>
      <c r="E351" s="251">
        <v>1968</v>
      </c>
      <c r="F351" s="136">
        <v>2731.74</v>
      </c>
      <c r="G351" s="136">
        <v>2731.74</v>
      </c>
      <c r="H351" s="136">
        <v>7.9</v>
      </c>
      <c r="I351" s="136">
        <v>7.9</v>
      </c>
      <c r="J351" s="136">
        <v>3.806</v>
      </c>
      <c r="K351" s="136">
        <v>4.892</v>
      </c>
      <c r="L351" s="136">
        <v>4.224</v>
      </c>
      <c r="M351" s="136">
        <v>54</v>
      </c>
      <c r="N351" s="136">
        <v>3.008</v>
      </c>
      <c r="O351" s="136">
        <v>66</v>
      </c>
      <c r="P351" s="136">
        <v>3.676</v>
      </c>
      <c r="Q351" s="136">
        <v>63.43333333333333</v>
      </c>
      <c r="R351" s="136">
        <v>81.53333333333333</v>
      </c>
      <c r="S351" s="136">
        <v>70.4</v>
      </c>
      <c r="T351" s="136">
        <v>0.41800000000000015</v>
      </c>
      <c r="U351" s="136">
        <v>-0.6680000000000001</v>
      </c>
      <c r="V351" s="136">
        <v>12</v>
      </c>
    </row>
    <row r="352" spans="1:22" ht="12.75">
      <c r="A352" s="306"/>
      <c r="B352" s="73">
        <v>84</v>
      </c>
      <c r="C352" s="60" t="s">
        <v>420</v>
      </c>
      <c r="D352" s="251">
        <v>60</v>
      </c>
      <c r="E352" s="251">
        <v>1969</v>
      </c>
      <c r="F352" s="136">
        <v>2530.4</v>
      </c>
      <c r="G352" s="136">
        <v>2530.4</v>
      </c>
      <c r="H352" s="136">
        <v>10.2</v>
      </c>
      <c r="I352" s="136">
        <v>10.2</v>
      </c>
      <c r="J352" s="136">
        <v>3.806</v>
      </c>
      <c r="K352" s="136">
        <f aca="true" t="shared" si="187" ref="K352:K357">I352-N352</f>
        <v>4.741</v>
      </c>
      <c r="L352" s="136">
        <f aca="true" t="shared" si="188" ref="L352:L357">I352-P352</f>
        <v>6.968999999999999</v>
      </c>
      <c r="M352" s="136">
        <v>98</v>
      </c>
      <c r="N352" s="136">
        <v>5.459</v>
      </c>
      <c r="O352" s="136">
        <v>58</v>
      </c>
      <c r="P352" s="136">
        <v>3.231</v>
      </c>
      <c r="Q352" s="136">
        <f>J352/D352*1000</f>
        <v>63.43333333333333</v>
      </c>
      <c r="R352" s="136">
        <f>K352/D352*1000</f>
        <v>79.01666666666667</v>
      </c>
      <c r="S352" s="136">
        <f>L352/D352*1000</f>
        <v>116.14999999999999</v>
      </c>
      <c r="T352" s="136">
        <f aca="true" t="shared" si="189" ref="T352:T357">L352-J352</f>
        <v>3.1629999999999994</v>
      </c>
      <c r="U352" s="136">
        <f aca="true" t="shared" si="190" ref="U352:U357">N352-P352</f>
        <v>2.2279999999999998</v>
      </c>
      <c r="V352" s="136">
        <f aca="true" t="shared" si="191" ref="V352:V357">O352-M352</f>
        <v>-40</v>
      </c>
    </row>
    <row r="353" spans="1:22" ht="12.75">
      <c r="A353" s="306"/>
      <c r="B353" s="73">
        <v>85</v>
      </c>
      <c r="C353" s="7" t="s">
        <v>431</v>
      </c>
      <c r="D353" s="251">
        <v>40</v>
      </c>
      <c r="E353" s="251" t="s">
        <v>25</v>
      </c>
      <c r="F353" s="136">
        <v>2192.15</v>
      </c>
      <c r="G353" s="136">
        <v>2192.15</v>
      </c>
      <c r="H353" s="136">
        <v>9.6</v>
      </c>
      <c r="I353" s="136">
        <f>H353</f>
        <v>9.6</v>
      </c>
      <c r="J353" s="136">
        <v>6.32</v>
      </c>
      <c r="K353" s="136">
        <f t="shared" si="187"/>
        <v>6.48315</v>
      </c>
      <c r="L353" s="136">
        <f t="shared" si="188"/>
        <v>5.469</v>
      </c>
      <c r="M353" s="136">
        <v>55</v>
      </c>
      <c r="N353" s="136">
        <f>M353*0.05667</f>
        <v>3.11685</v>
      </c>
      <c r="O353" s="136">
        <v>81</v>
      </c>
      <c r="P353" s="136">
        <f>O353*0.051</f>
        <v>4.130999999999999</v>
      </c>
      <c r="Q353" s="136">
        <f>J353*1000/D353</f>
        <v>158</v>
      </c>
      <c r="R353" s="136">
        <f>K353*1000/D353</f>
        <v>162.07875</v>
      </c>
      <c r="S353" s="136">
        <f>L353*1000/D353</f>
        <v>136.725</v>
      </c>
      <c r="T353" s="136">
        <f t="shared" si="189"/>
        <v>-0.851</v>
      </c>
      <c r="U353" s="136">
        <f t="shared" si="190"/>
        <v>-1.0141499999999994</v>
      </c>
      <c r="V353" s="136">
        <f t="shared" si="191"/>
        <v>26</v>
      </c>
    </row>
    <row r="354" spans="1:22" ht="12.75">
      <c r="A354" s="306"/>
      <c r="B354" s="73">
        <v>86</v>
      </c>
      <c r="C354" s="7" t="s">
        <v>432</v>
      </c>
      <c r="D354" s="251">
        <v>30</v>
      </c>
      <c r="E354" s="251" t="s">
        <v>25</v>
      </c>
      <c r="F354" s="136">
        <v>1612.1</v>
      </c>
      <c r="G354" s="136">
        <v>1612.1</v>
      </c>
      <c r="H354" s="136">
        <v>7.45</v>
      </c>
      <c r="I354" s="136">
        <f>H354</f>
        <v>7.45</v>
      </c>
      <c r="J354" s="136">
        <v>4.64</v>
      </c>
      <c r="K354" s="136">
        <f t="shared" si="187"/>
        <v>4.899850000000001</v>
      </c>
      <c r="L354" s="136">
        <f t="shared" si="188"/>
        <v>5.257</v>
      </c>
      <c r="M354" s="136">
        <v>45</v>
      </c>
      <c r="N354" s="136">
        <f>M354*0.05667</f>
        <v>2.55015</v>
      </c>
      <c r="O354" s="136">
        <v>43</v>
      </c>
      <c r="P354" s="136">
        <f>O354*0.051</f>
        <v>2.193</v>
      </c>
      <c r="Q354" s="136">
        <f>J354*1000/D354</f>
        <v>154.66666666666666</v>
      </c>
      <c r="R354" s="136">
        <f>K354*1000/D354</f>
        <v>163.32833333333335</v>
      </c>
      <c r="S354" s="136">
        <f>L354*1000/D354</f>
        <v>175.23333333333332</v>
      </c>
      <c r="T354" s="136">
        <f t="shared" si="189"/>
        <v>0.617</v>
      </c>
      <c r="U354" s="136">
        <f t="shared" si="190"/>
        <v>0.35714999999999986</v>
      </c>
      <c r="V354" s="136">
        <f t="shared" si="191"/>
        <v>-2</v>
      </c>
    </row>
    <row r="355" spans="1:22" ht="12.75">
      <c r="A355" s="306"/>
      <c r="B355" s="73">
        <v>87</v>
      </c>
      <c r="C355" s="21" t="s">
        <v>433</v>
      </c>
      <c r="D355" s="261">
        <v>12</v>
      </c>
      <c r="E355" s="261" t="s">
        <v>25</v>
      </c>
      <c r="F355" s="151">
        <v>555.41</v>
      </c>
      <c r="G355" s="151">
        <v>503.56</v>
      </c>
      <c r="H355" s="136">
        <v>2.646</v>
      </c>
      <c r="I355" s="136">
        <f>H355</f>
        <v>2.646</v>
      </c>
      <c r="J355" s="151">
        <v>1.92</v>
      </c>
      <c r="K355" s="136">
        <f t="shared" si="187"/>
        <v>2.0793</v>
      </c>
      <c r="L355" s="136">
        <f t="shared" si="188"/>
        <v>2.085</v>
      </c>
      <c r="M355" s="136">
        <v>10</v>
      </c>
      <c r="N355" s="136">
        <f>M355*0.05667</f>
        <v>0.5667</v>
      </c>
      <c r="O355" s="136">
        <v>11</v>
      </c>
      <c r="P355" s="136">
        <f>O355*0.051</f>
        <v>0.5609999999999999</v>
      </c>
      <c r="Q355" s="136">
        <f>J355*1000/D355</f>
        <v>160</v>
      </c>
      <c r="R355" s="136">
        <f>K355*1000/D355</f>
        <v>173.27499999999998</v>
      </c>
      <c r="S355" s="136">
        <f>L355*1000/D355</f>
        <v>173.75</v>
      </c>
      <c r="T355" s="136">
        <f t="shared" si="189"/>
        <v>0.16500000000000004</v>
      </c>
      <c r="U355" s="136">
        <f t="shared" si="190"/>
        <v>0.005700000000000038</v>
      </c>
      <c r="V355" s="136">
        <f t="shared" si="191"/>
        <v>1</v>
      </c>
    </row>
    <row r="356" spans="1:22" ht="12.75">
      <c r="A356" s="306"/>
      <c r="B356" s="73">
        <v>88</v>
      </c>
      <c r="C356" s="21" t="s">
        <v>434</v>
      </c>
      <c r="D356" s="251">
        <v>30</v>
      </c>
      <c r="E356" s="251" t="s">
        <v>25</v>
      </c>
      <c r="F356" s="136">
        <v>1590.56</v>
      </c>
      <c r="G356" s="136">
        <v>1590.56</v>
      </c>
      <c r="H356" s="136">
        <v>8.776</v>
      </c>
      <c r="I356" s="136">
        <f>H356</f>
        <v>8.776</v>
      </c>
      <c r="J356" s="136">
        <v>4.8</v>
      </c>
      <c r="K356" s="136">
        <f t="shared" si="187"/>
        <v>4.92244</v>
      </c>
      <c r="L356" s="136">
        <f t="shared" si="188"/>
        <v>5.308</v>
      </c>
      <c r="M356" s="136">
        <v>68</v>
      </c>
      <c r="N356" s="136">
        <f>M356*0.05667</f>
        <v>3.85356</v>
      </c>
      <c r="O356" s="138">
        <v>68</v>
      </c>
      <c r="P356" s="136">
        <f>O356*0.051</f>
        <v>3.468</v>
      </c>
      <c r="Q356" s="136">
        <f>J356*1000/D356</f>
        <v>160</v>
      </c>
      <c r="R356" s="136">
        <f>K356*1000/D356</f>
        <v>164.08133333333333</v>
      </c>
      <c r="S356" s="136">
        <f>L356*1000/D356</f>
        <v>176.93333333333334</v>
      </c>
      <c r="T356" s="136">
        <f t="shared" si="189"/>
        <v>0.508</v>
      </c>
      <c r="U356" s="136">
        <f t="shared" si="190"/>
        <v>0.3855599999999999</v>
      </c>
      <c r="V356" s="136">
        <f t="shared" si="191"/>
        <v>0</v>
      </c>
    </row>
    <row r="357" spans="1:22" ht="12.75">
      <c r="A357" s="306"/>
      <c r="B357" s="73">
        <v>89</v>
      </c>
      <c r="C357" s="21" t="s">
        <v>439</v>
      </c>
      <c r="D357" s="251">
        <v>7</v>
      </c>
      <c r="E357" s="251" t="s">
        <v>25</v>
      </c>
      <c r="F357" s="136">
        <v>353.41</v>
      </c>
      <c r="G357" s="136">
        <v>353.41</v>
      </c>
      <c r="H357" s="136">
        <v>0.933</v>
      </c>
      <c r="I357" s="136">
        <f>H357</f>
        <v>0.933</v>
      </c>
      <c r="J357" s="136">
        <v>0.07</v>
      </c>
      <c r="K357" s="136">
        <f t="shared" si="187"/>
        <v>0.08295000000000008</v>
      </c>
      <c r="L357" s="136">
        <f t="shared" si="188"/>
        <v>0.4740000000000001</v>
      </c>
      <c r="M357" s="136">
        <v>15</v>
      </c>
      <c r="N357" s="136">
        <f>M357*0.05667</f>
        <v>0.85005</v>
      </c>
      <c r="O357" s="136">
        <v>9</v>
      </c>
      <c r="P357" s="136">
        <f>O357*0.051</f>
        <v>0.45899999999999996</v>
      </c>
      <c r="Q357" s="136">
        <f>J357*1000/D357</f>
        <v>10</v>
      </c>
      <c r="R357" s="136">
        <f>K357*1000/D357</f>
        <v>11.85000000000001</v>
      </c>
      <c r="S357" s="136">
        <f>L357*1000/D357</f>
        <v>67.71428571428574</v>
      </c>
      <c r="T357" s="136">
        <f t="shared" si="189"/>
        <v>0.4040000000000001</v>
      </c>
      <c r="U357" s="136">
        <f t="shared" si="190"/>
        <v>0.39105</v>
      </c>
      <c r="V357" s="136">
        <f t="shared" si="191"/>
        <v>-6</v>
      </c>
    </row>
    <row r="358" spans="1:22" ht="12.75">
      <c r="A358" s="306"/>
      <c r="B358" s="73">
        <v>90</v>
      </c>
      <c r="C358" s="21" t="s">
        <v>443</v>
      </c>
      <c r="D358" s="261">
        <v>55</v>
      </c>
      <c r="E358" s="261" t="s">
        <v>25</v>
      </c>
      <c r="F358" s="151">
        <v>2487.17</v>
      </c>
      <c r="G358" s="151">
        <v>2417.2</v>
      </c>
      <c r="H358" s="136">
        <v>14.467</v>
      </c>
      <c r="I358" s="136">
        <v>14.467</v>
      </c>
      <c r="J358" s="151">
        <v>8.56</v>
      </c>
      <c r="K358" s="136">
        <v>9.25336</v>
      </c>
      <c r="L358" s="136">
        <v>10.895470000000001</v>
      </c>
      <c r="M358" s="136">
        <v>92</v>
      </c>
      <c r="N358" s="136">
        <v>5.21364</v>
      </c>
      <c r="O358" s="136">
        <v>70.03</v>
      </c>
      <c r="P358" s="136">
        <v>3.5715299999999996</v>
      </c>
      <c r="Q358" s="136">
        <v>155.63636363636363</v>
      </c>
      <c r="R358" s="136">
        <v>168.2429090909091</v>
      </c>
      <c r="S358" s="136">
        <v>198.09945454545456</v>
      </c>
      <c r="T358" s="136">
        <v>2.335470000000001</v>
      </c>
      <c r="U358" s="136">
        <v>1.6421100000000002</v>
      </c>
      <c r="V358" s="136">
        <v>-21.97</v>
      </c>
    </row>
    <row r="359" spans="1:22" ht="12.75">
      <c r="A359" s="306"/>
      <c r="B359" s="73">
        <v>91</v>
      </c>
      <c r="C359" s="21" t="s">
        <v>444</v>
      </c>
      <c r="D359" s="251">
        <v>50</v>
      </c>
      <c r="E359" s="251" t="s">
        <v>25</v>
      </c>
      <c r="F359" s="136">
        <v>1886.21</v>
      </c>
      <c r="G359" s="136">
        <v>1886.21</v>
      </c>
      <c r="H359" s="136">
        <v>12.108</v>
      </c>
      <c r="I359" s="136">
        <v>12.108</v>
      </c>
      <c r="J359" s="136">
        <v>8</v>
      </c>
      <c r="K359" s="136">
        <v>8.764470000000001</v>
      </c>
      <c r="L359" s="136">
        <v>10.374</v>
      </c>
      <c r="M359" s="136">
        <v>59</v>
      </c>
      <c r="N359" s="136">
        <v>3.34353</v>
      </c>
      <c r="O359" s="136">
        <v>34</v>
      </c>
      <c r="P359" s="136">
        <v>1.734</v>
      </c>
      <c r="Q359" s="136">
        <v>160</v>
      </c>
      <c r="R359" s="136">
        <v>175.28940000000003</v>
      </c>
      <c r="S359" s="136">
        <v>207.48</v>
      </c>
      <c r="T359" s="136">
        <v>2.3740000000000006</v>
      </c>
      <c r="U359" s="136">
        <v>1.60953</v>
      </c>
      <c r="V359" s="136">
        <v>-25</v>
      </c>
    </row>
    <row r="360" spans="1:22" ht="12.75">
      <c r="A360" s="306"/>
      <c r="B360" s="73">
        <v>92</v>
      </c>
      <c r="C360" s="21" t="s">
        <v>467</v>
      </c>
      <c r="D360" s="251">
        <v>6</v>
      </c>
      <c r="E360" s="251">
        <v>1963</v>
      </c>
      <c r="F360" s="136">
        <v>252.63</v>
      </c>
      <c r="G360" s="136">
        <v>252.63</v>
      </c>
      <c r="H360" s="136">
        <v>1.414</v>
      </c>
      <c r="I360" s="136">
        <f aca="true" t="shared" si="192" ref="I360:I367">H360</f>
        <v>1.414</v>
      </c>
      <c r="J360" s="136">
        <v>0.96</v>
      </c>
      <c r="K360" s="136">
        <f aca="true" t="shared" si="193" ref="K360:K367">I360-N360</f>
        <v>0.9295</v>
      </c>
      <c r="L360" s="136">
        <f aca="true" t="shared" si="194" ref="L360:L367">I360-P360</f>
        <v>0.9804999999999999</v>
      </c>
      <c r="M360" s="136">
        <v>9.5</v>
      </c>
      <c r="N360" s="136">
        <f aca="true" t="shared" si="195" ref="N360:N367">M360*0.051</f>
        <v>0.4845</v>
      </c>
      <c r="O360" s="136">
        <v>8.5</v>
      </c>
      <c r="P360" s="136">
        <f aca="true" t="shared" si="196" ref="P360:P367">O360*0.051</f>
        <v>0.4335</v>
      </c>
      <c r="Q360" s="136">
        <f aca="true" t="shared" si="197" ref="Q360:Q367">J360*1000/D360</f>
        <v>160</v>
      </c>
      <c r="R360" s="136">
        <f aca="true" t="shared" si="198" ref="R360:R367">K360*1000/D360</f>
        <v>154.91666666666666</v>
      </c>
      <c r="S360" s="136">
        <f aca="true" t="shared" si="199" ref="S360:S367">L360*1000/D360</f>
        <v>163.41666666666666</v>
      </c>
      <c r="T360" s="136">
        <f aca="true" t="shared" si="200" ref="T360:T367">L360-J360</f>
        <v>0.020499999999999963</v>
      </c>
      <c r="U360" s="136">
        <f aca="true" t="shared" si="201" ref="U360:U367">N360-P360</f>
        <v>0.05099999999999999</v>
      </c>
      <c r="V360" s="136">
        <f aca="true" t="shared" si="202" ref="V360:V367">O360-M360</f>
        <v>-1</v>
      </c>
    </row>
    <row r="361" spans="1:22" ht="12.75">
      <c r="A361" s="306"/>
      <c r="B361" s="73">
        <v>93</v>
      </c>
      <c r="C361" s="21" t="s">
        <v>468</v>
      </c>
      <c r="D361" s="251">
        <v>12</v>
      </c>
      <c r="E361" s="251">
        <v>1959</v>
      </c>
      <c r="F361" s="136">
        <v>548.53</v>
      </c>
      <c r="G361" s="136">
        <v>578.53</v>
      </c>
      <c r="H361" s="136">
        <v>2.478</v>
      </c>
      <c r="I361" s="136">
        <f t="shared" si="192"/>
        <v>2.478</v>
      </c>
      <c r="J361" s="136">
        <v>1.92</v>
      </c>
      <c r="K361" s="136">
        <f t="shared" si="193"/>
        <v>1.9986000000000002</v>
      </c>
      <c r="L361" s="136">
        <f t="shared" si="194"/>
        <v>2.019</v>
      </c>
      <c r="M361" s="136">
        <v>9.4</v>
      </c>
      <c r="N361" s="136">
        <f t="shared" si="195"/>
        <v>0.4794</v>
      </c>
      <c r="O361" s="136">
        <v>9</v>
      </c>
      <c r="P361" s="136">
        <f t="shared" si="196"/>
        <v>0.45899999999999996</v>
      </c>
      <c r="Q361" s="136">
        <f t="shared" si="197"/>
        <v>160</v>
      </c>
      <c r="R361" s="136">
        <f t="shared" si="198"/>
        <v>166.55</v>
      </c>
      <c r="S361" s="136">
        <f t="shared" si="199"/>
        <v>168.25000000000003</v>
      </c>
      <c r="T361" s="136">
        <f t="shared" si="200"/>
        <v>0.0990000000000002</v>
      </c>
      <c r="U361" s="136">
        <f t="shared" si="201"/>
        <v>0.02040000000000003</v>
      </c>
      <c r="V361" s="136">
        <f t="shared" si="202"/>
        <v>-0.40000000000000036</v>
      </c>
    </row>
    <row r="362" spans="1:22" ht="12.75">
      <c r="A362" s="306"/>
      <c r="B362" s="73">
        <v>94</v>
      </c>
      <c r="C362" s="60" t="s">
        <v>485</v>
      </c>
      <c r="D362" s="251">
        <v>45</v>
      </c>
      <c r="E362" s="251">
        <v>1971</v>
      </c>
      <c r="F362" s="136">
        <v>1906.15</v>
      </c>
      <c r="G362" s="136">
        <v>1906.15</v>
      </c>
      <c r="H362" s="136">
        <v>10.851</v>
      </c>
      <c r="I362" s="136">
        <f t="shared" si="192"/>
        <v>10.851</v>
      </c>
      <c r="J362" s="136">
        <v>7.2</v>
      </c>
      <c r="K362" s="136">
        <f t="shared" si="193"/>
        <v>7.8420000000000005</v>
      </c>
      <c r="L362" s="136">
        <f t="shared" si="194"/>
        <v>7.811400000000001</v>
      </c>
      <c r="M362" s="136">
        <v>59</v>
      </c>
      <c r="N362" s="136">
        <f t="shared" si="195"/>
        <v>3.009</v>
      </c>
      <c r="O362" s="136">
        <v>59.6</v>
      </c>
      <c r="P362" s="136">
        <f t="shared" si="196"/>
        <v>3.0396</v>
      </c>
      <c r="Q362" s="135">
        <f t="shared" si="197"/>
        <v>160</v>
      </c>
      <c r="R362" s="136">
        <f t="shared" si="198"/>
        <v>174.26666666666668</v>
      </c>
      <c r="S362" s="136">
        <f t="shared" si="199"/>
        <v>173.58666666666667</v>
      </c>
      <c r="T362" s="136">
        <f t="shared" si="200"/>
        <v>0.6114000000000006</v>
      </c>
      <c r="U362" s="136">
        <f t="shared" si="201"/>
        <v>-0.030600000000000183</v>
      </c>
      <c r="V362" s="136">
        <f t="shared" si="202"/>
        <v>0.6000000000000014</v>
      </c>
    </row>
    <row r="363" spans="1:22" ht="12.75">
      <c r="A363" s="306"/>
      <c r="B363" s="73">
        <v>95</v>
      </c>
      <c r="C363" s="60" t="s">
        <v>486</v>
      </c>
      <c r="D363" s="251">
        <v>49</v>
      </c>
      <c r="E363" s="251">
        <v>1973</v>
      </c>
      <c r="F363" s="136">
        <v>2510.26</v>
      </c>
      <c r="G363" s="136">
        <v>2510.26</v>
      </c>
      <c r="H363" s="136">
        <v>10.273</v>
      </c>
      <c r="I363" s="136">
        <f t="shared" si="192"/>
        <v>10.273</v>
      </c>
      <c r="J363" s="136">
        <v>7.84</v>
      </c>
      <c r="K363" s="136">
        <f t="shared" si="193"/>
        <v>7.978</v>
      </c>
      <c r="L363" s="136">
        <f t="shared" si="194"/>
        <v>7.6465</v>
      </c>
      <c r="M363" s="136">
        <v>45</v>
      </c>
      <c r="N363" s="136">
        <f t="shared" si="195"/>
        <v>2.295</v>
      </c>
      <c r="O363" s="136">
        <v>51.5</v>
      </c>
      <c r="P363" s="136">
        <f t="shared" si="196"/>
        <v>2.6264999999999996</v>
      </c>
      <c r="Q363" s="135">
        <f t="shared" si="197"/>
        <v>160</v>
      </c>
      <c r="R363" s="136">
        <f t="shared" si="198"/>
        <v>162.81632653061226</v>
      </c>
      <c r="S363" s="136">
        <f t="shared" si="199"/>
        <v>156.05102040816325</v>
      </c>
      <c r="T363" s="136">
        <f t="shared" si="200"/>
        <v>-0.19350000000000023</v>
      </c>
      <c r="U363" s="136">
        <f t="shared" si="201"/>
        <v>-0.3314999999999997</v>
      </c>
      <c r="V363" s="136">
        <f t="shared" si="202"/>
        <v>6.5</v>
      </c>
    </row>
    <row r="364" spans="1:22" ht="12.75">
      <c r="A364" s="306"/>
      <c r="B364" s="73">
        <v>96</v>
      </c>
      <c r="C364" s="94" t="s">
        <v>504</v>
      </c>
      <c r="D364" s="250">
        <v>27</v>
      </c>
      <c r="E364" s="250">
        <v>1987</v>
      </c>
      <c r="F364" s="134" t="s">
        <v>494</v>
      </c>
      <c r="G364" s="134">
        <v>1110.13</v>
      </c>
      <c r="H364" s="135">
        <v>6</v>
      </c>
      <c r="I364" s="135">
        <f t="shared" si="192"/>
        <v>6</v>
      </c>
      <c r="J364" s="134">
        <v>3.52</v>
      </c>
      <c r="K364" s="135">
        <f t="shared" si="193"/>
        <v>3.96</v>
      </c>
      <c r="L364" s="135">
        <f t="shared" si="194"/>
        <v>4.776</v>
      </c>
      <c r="M364" s="135">
        <v>40</v>
      </c>
      <c r="N364" s="135">
        <f t="shared" si="195"/>
        <v>2.04</v>
      </c>
      <c r="O364" s="135">
        <v>24</v>
      </c>
      <c r="P364" s="135">
        <f t="shared" si="196"/>
        <v>1.224</v>
      </c>
      <c r="Q364" s="135">
        <f t="shared" si="197"/>
        <v>130.37037037037038</v>
      </c>
      <c r="R364" s="135">
        <f t="shared" si="198"/>
        <v>146.66666666666666</v>
      </c>
      <c r="S364" s="135">
        <f t="shared" si="199"/>
        <v>176.88888888888889</v>
      </c>
      <c r="T364" s="135">
        <f t="shared" si="200"/>
        <v>1.2559999999999998</v>
      </c>
      <c r="U364" s="135">
        <f t="shared" si="201"/>
        <v>0.8160000000000001</v>
      </c>
      <c r="V364" s="136">
        <f t="shared" si="202"/>
        <v>-16</v>
      </c>
    </row>
    <row r="365" spans="1:22" ht="12.75">
      <c r="A365" s="306"/>
      <c r="B365" s="73">
        <v>97</v>
      </c>
      <c r="C365" s="93" t="s">
        <v>507</v>
      </c>
      <c r="D365" s="251">
        <v>131</v>
      </c>
      <c r="E365" s="251">
        <v>1977</v>
      </c>
      <c r="F365" s="134" t="s">
        <v>494</v>
      </c>
      <c r="G365" s="136">
        <v>4288.75</v>
      </c>
      <c r="H365" s="136">
        <v>9.3</v>
      </c>
      <c r="I365" s="136">
        <f t="shared" si="192"/>
        <v>9.3</v>
      </c>
      <c r="J365" s="136">
        <v>1.19</v>
      </c>
      <c r="K365" s="136">
        <f t="shared" si="193"/>
        <v>1.9050000000000011</v>
      </c>
      <c r="L365" s="136">
        <f t="shared" si="194"/>
        <v>3.333000000000001</v>
      </c>
      <c r="M365" s="136">
        <v>145</v>
      </c>
      <c r="N365" s="136">
        <f t="shared" si="195"/>
        <v>7.395</v>
      </c>
      <c r="O365" s="136">
        <v>117</v>
      </c>
      <c r="P365" s="136">
        <f t="shared" si="196"/>
        <v>5.967</v>
      </c>
      <c r="Q365" s="136">
        <f t="shared" si="197"/>
        <v>9.083969465648854</v>
      </c>
      <c r="R365" s="136">
        <f t="shared" si="198"/>
        <v>14.541984732824437</v>
      </c>
      <c r="S365" s="136">
        <f t="shared" si="199"/>
        <v>25.44274809160306</v>
      </c>
      <c r="T365" s="136">
        <f t="shared" si="200"/>
        <v>2.143000000000001</v>
      </c>
      <c r="U365" s="136">
        <f t="shared" si="201"/>
        <v>1.428</v>
      </c>
      <c r="V365" s="136">
        <f t="shared" si="202"/>
        <v>-28</v>
      </c>
    </row>
    <row r="366" spans="1:22" ht="12.75">
      <c r="A366" s="306"/>
      <c r="B366" s="73">
        <v>98</v>
      </c>
      <c r="C366" s="94" t="s">
        <v>513</v>
      </c>
      <c r="D366" s="250">
        <v>40</v>
      </c>
      <c r="E366" s="250">
        <v>1991</v>
      </c>
      <c r="F366" s="134" t="s">
        <v>494</v>
      </c>
      <c r="G366" s="134">
        <v>2273.96</v>
      </c>
      <c r="H366" s="135">
        <v>10</v>
      </c>
      <c r="I366" s="135">
        <f t="shared" si="192"/>
        <v>10</v>
      </c>
      <c r="J366" s="134">
        <v>6.25</v>
      </c>
      <c r="K366" s="135">
        <f t="shared" si="193"/>
        <v>6.736000000000001</v>
      </c>
      <c r="L366" s="135">
        <f t="shared" si="194"/>
        <v>6.787000000000001</v>
      </c>
      <c r="M366" s="135">
        <v>64</v>
      </c>
      <c r="N366" s="135">
        <f t="shared" si="195"/>
        <v>3.264</v>
      </c>
      <c r="O366" s="135">
        <v>63</v>
      </c>
      <c r="P366" s="135">
        <f t="shared" si="196"/>
        <v>3.2129999999999996</v>
      </c>
      <c r="Q366" s="135">
        <f t="shared" si="197"/>
        <v>156.25</v>
      </c>
      <c r="R366" s="135">
        <f t="shared" si="198"/>
        <v>168.40000000000003</v>
      </c>
      <c r="S366" s="135">
        <f t="shared" si="199"/>
        <v>169.675</v>
      </c>
      <c r="T366" s="135">
        <f t="shared" si="200"/>
        <v>0.5370000000000008</v>
      </c>
      <c r="U366" s="135">
        <f t="shared" si="201"/>
        <v>0.051000000000000156</v>
      </c>
      <c r="V366" s="136">
        <f t="shared" si="202"/>
        <v>-1</v>
      </c>
    </row>
    <row r="367" spans="1:22" ht="12.75">
      <c r="A367" s="306"/>
      <c r="B367" s="73">
        <v>99</v>
      </c>
      <c r="C367" s="93" t="s">
        <v>514</v>
      </c>
      <c r="D367" s="251">
        <v>116</v>
      </c>
      <c r="E367" s="251">
        <v>1974</v>
      </c>
      <c r="F367" s="136" t="s">
        <v>494</v>
      </c>
      <c r="G367" s="136">
        <v>4410.75</v>
      </c>
      <c r="H367" s="136">
        <v>8.4</v>
      </c>
      <c r="I367" s="136">
        <f t="shared" si="192"/>
        <v>8.4</v>
      </c>
      <c r="J367" s="136">
        <v>0.99</v>
      </c>
      <c r="K367" s="136">
        <f t="shared" si="193"/>
        <v>2.178000000000001</v>
      </c>
      <c r="L367" s="136">
        <f t="shared" si="194"/>
        <v>4.83</v>
      </c>
      <c r="M367" s="136">
        <v>122</v>
      </c>
      <c r="N367" s="136">
        <f t="shared" si="195"/>
        <v>6.2219999999999995</v>
      </c>
      <c r="O367" s="136">
        <v>70</v>
      </c>
      <c r="P367" s="136">
        <f t="shared" si="196"/>
        <v>3.57</v>
      </c>
      <c r="Q367" s="136">
        <f t="shared" si="197"/>
        <v>8.53448275862069</v>
      </c>
      <c r="R367" s="136">
        <f t="shared" si="198"/>
        <v>18.775862068965527</v>
      </c>
      <c r="S367" s="136">
        <f t="shared" si="199"/>
        <v>41.63793103448276</v>
      </c>
      <c r="T367" s="136">
        <f t="shared" si="200"/>
        <v>3.84</v>
      </c>
      <c r="U367" s="136">
        <f t="shared" si="201"/>
        <v>2.6519999999999997</v>
      </c>
      <c r="V367" s="136">
        <f t="shared" si="202"/>
        <v>-52</v>
      </c>
    </row>
    <row r="368" spans="1:22" ht="12.75">
      <c r="A368" s="306"/>
      <c r="B368" s="73">
        <v>100</v>
      </c>
      <c r="C368" s="7" t="s">
        <v>537</v>
      </c>
      <c r="D368" s="251">
        <v>19</v>
      </c>
      <c r="E368" s="256" t="s">
        <v>25</v>
      </c>
      <c r="F368" s="136">
        <v>1374.55</v>
      </c>
      <c r="G368" s="136">
        <v>1374.55</v>
      </c>
      <c r="H368" s="136">
        <v>4.296</v>
      </c>
      <c r="I368" s="136">
        <v>4.296</v>
      </c>
      <c r="J368" s="135">
        <v>2.7664</v>
      </c>
      <c r="K368" s="136">
        <v>3.0794</v>
      </c>
      <c r="L368" s="136">
        <v>3.0185700000000004</v>
      </c>
      <c r="M368" s="136">
        <v>22</v>
      </c>
      <c r="N368" s="135">
        <v>1.2166000000000001</v>
      </c>
      <c r="O368" s="136">
        <v>23.1</v>
      </c>
      <c r="P368" s="135">
        <v>1.27743</v>
      </c>
      <c r="Q368" s="135">
        <v>160</v>
      </c>
      <c r="R368" s="136">
        <v>162.07368421052632</v>
      </c>
      <c r="S368" s="136">
        <v>158.87210526315792</v>
      </c>
      <c r="T368" s="136">
        <v>0.25217000000000045</v>
      </c>
      <c r="U368" s="136">
        <v>-0.06082999999999994</v>
      </c>
      <c r="V368" s="136">
        <v>1.1000000000000014</v>
      </c>
    </row>
    <row r="369" spans="1:22" ht="12.75">
      <c r="A369" s="306"/>
      <c r="B369" s="73">
        <v>101</v>
      </c>
      <c r="C369" s="7" t="s">
        <v>538</v>
      </c>
      <c r="D369" s="251">
        <v>55</v>
      </c>
      <c r="E369" s="256" t="s">
        <v>25</v>
      </c>
      <c r="F369" s="136">
        <v>2508.59</v>
      </c>
      <c r="G369" s="136">
        <v>2508.59</v>
      </c>
      <c r="H369" s="136">
        <v>12.5</v>
      </c>
      <c r="I369" s="136">
        <v>12.5</v>
      </c>
      <c r="J369" s="135">
        <v>8.008000000000001</v>
      </c>
      <c r="K369" s="136">
        <v>9.0161</v>
      </c>
      <c r="L369" s="136">
        <v>8.86679</v>
      </c>
      <c r="M369" s="136">
        <v>63</v>
      </c>
      <c r="N369" s="135">
        <v>3.4839</v>
      </c>
      <c r="O369" s="136">
        <v>65.7</v>
      </c>
      <c r="P369" s="135">
        <v>3.6332100000000005</v>
      </c>
      <c r="Q369" s="135">
        <v>160</v>
      </c>
      <c r="R369" s="136">
        <v>163.92909090909092</v>
      </c>
      <c r="S369" s="136">
        <v>161.21436363636363</v>
      </c>
      <c r="T369" s="136">
        <v>0.858789999999999</v>
      </c>
      <c r="U369" s="136">
        <v>-0.14931000000000028</v>
      </c>
      <c r="V369" s="136">
        <v>2.700000000000003</v>
      </c>
    </row>
    <row r="370" spans="1:22" ht="12.75">
      <c r="A370" s="306"/>
      <c r="B370" s="73">
        <v>102</v>
      </c>
      <c r="C370" s="7" t="s">
        <v>539</v>
      </c>
      <c r="D370" s="251">
        <v>20</v>
      </c>
      <c r="E370" s="256" t="s">
        <v>25</v>
      </c>
      <c r="F370" s="136">
        <v>1087.66</v>
      </c>
      <c r="G370" s="136">
        <v>1087.66</v>
      </c>
      <c r="H370" s="136">
        <v>5.039</v>
      </c>
      <c r="I370" s="136">
        <v>5.039</v>
      </c>
      <c r="J370" s="135">
        <v>2.912</v>
      </c>
      <c r="K370" s="136">
        <v>3.2140999999999997</v>
      </c>
      <c r="L370" s="136">
        <v>3.24728</v>
      </c>
      <c r="M370" s="136">
        <v>33</v>
      </c>
      <c r="N370" s="135">
        <v>1.8249</v>
      </c>
      <c r="O370" s="136">
        <v>32.4</v>
      </c>
      <c r="P370" s="135">
        <v>1.79172</v>
      </c>
      <c r="Q370" s="135">
        <v>160</v>
      </c>
      <c r="R370" s="136">
        <v>160.70499999999998</v>
      </c>
      <c r="S370" s="136">
        <v>162.36399999999998</v>
      </c>
      <c r="T370" s="136">
        <v>0.33528</v>
      </c>
      <c r="U370" s="136">
        <v>0.03317999999999999</v>
      </c>
      <c r="V370" s="136">
        <v>-0.6000000000000014</v>
      </c>
    </row>
    <row r="371" spans="1:22" ht="12.75">
      <c r="A371" s="306"/>
      <c r="B371" s="73">
        <v>103</v>
      </c>
      <c r="C371" s="7" t="s">
        <v>540</v>
      </c>
      <c r="D371" s="251">
        <v>40</v>
      </c>
      <c r="E371" s="251" t="s">
        <v>25</v>
      </c>
      <c r="F371" s="136">
        <v>1664.79</v>
      </c>
      <c r="G371" s="136">
        <v>1664.79</v>
      </c>
      <c r="H371" s="136">
        <v>9.14</v>
      </c>
      <c r="I371" s="136">
        <v>9.14</v>
      </c>
      <c r="J371" s="136">
        <v>5.824</v>
      </c>
      <c r="K371" s="136">
        <v>6.817400000000001</v>
      </c>
      <c r="L371" s="136">
        <v>6.540900000000001</v>
      </c>
      <c r="M371" s="136">
        <v>42</v>
      </c>
      <c r="N371" s="136">
        <v>2.3226</v>
      </c>
      <c r="O371" s="136">
        <v>47</v>
      </c>
      <c r="P371" s="136">
        <v>2.5991</v>
      </c>
      <c r="Q371" s="136">
        <v>160</v>
      </c>
      <c r="R371" s="136">
        <v>170.43500000000003</v>
      </c>
      <c r="S371" s="136">
        <v>163.5225</v>
      </c>
      <c r="T371" s="136">
        <v>0.7169000000000008</v>
      </c>
      <c r="U371" s="136">
        <v>-0.27649999999999997</v>
      </c>
      <c r="V371" s="136">
        <v>5</v>
      </c>
    </row>
    <row r="372" spans="1:22" ht="12.75">
      <c r="A372" s="306"/>
      <c r="B372" s="73">
        <v>104</v>
      </c>
      <c r="C372" s="21" t="s">
        <v>545</v>
      </c>
      <c r="D372" s="251">
        <v>37</v>
      </c>
      <c r="E372" s="251" t="s">
        <v>25</v>
      </c>
      <c r="F372" s="136">
        <v>2284.1</v>
      </c>
      <c r="G372" s="136">
        <v>2284.1</v>
      </c>
      <c r="H372" s="136">
        <v>9.234</v>
      </c>
      <c r="I372" s="136">
        <f aca="true" t="shared" si="203" ref="I372:I379">H372</f>
        <v>9.234</v>
      </c>
      <c r="J372" s="136">
        <f>D372*0.1456</f>
        <v>5.3872</v>
      </c>
      <c r="K372" s="136">
        <f aca="true" t="shared" si="204" ref="K372:K379">I372-N372</f>
        <v>6.5796</v>
      </c>
      <c r="L372" s="136">
        <f aca="true" t="shared" si="205" ref="L372:L379">I372-P372</f>
        <v>6.1925</v>
      </c>
      <c r="M372" s="136">
        <v>48</v>
      </c>
      <c r="N372" s="136">
        <f>M372*0.0553</f>
        <v>2.6544</v>
      </c>
      <c r="O372" s="138">
        <v>55</v>
      </c>
      <c r="P372" s="136">
        <f>O372*0.0553</f>
        <v>3.0415</v>
      </c>
      <c r="Q372" s="136">
        <v>160</v>
      </c>
      <c r="R372" s="136">
        <f aca="true" t="shared" si="206" ref="R372:R379">K372*1000/D372</f>
        <v>177.82702702702704</v>
      </c>
      <c r="S372" s="136">
        <f aca="true" t="shared" si="207" ref="S372:S379">L372*1000/D372</f>
        <v>167.36486486486487</v>
      </c>
      <c r="T372" s="136">
        <f aca="true" t="shared" si="208" ref="T372:T379">L372-J372</f>
        <v>0.8052999999999999</v>
      </c>
      <c r="U372" s="136">
        <f aca="true" t="shared" si="209" ref="U372:U379">N372-P372</f>
        <v>-0.3871000000000002</v>
      </c>
      <c r="V372" s="136">
        <f aca="true" t="shared" si="210" ref="V372:V379">O372-M372</f>
        <v>7</v>
      </c>
    </row>
    <row r="373" spans="1:22" ht="12.75">
      <c r="A373" s="306"/>
      <c r="B373" s="73">
        <v>105</v>
      </c>
      <c r="C373" s="21" t="s">
        <v>546</v>
      </c>
      <c r="D373" s="251">
        <v>55</v>
      </c>
      <c r="E373" s="251" t="s">
        <v>25</v>
      </c>
      <c r="F373" s="136">
        <v>2516.35</v>
      </c>
      <c r="G373" s="136">
        <v>2516.35</v>
      </c>
      <c r="H373" s="136">
        <v>14.24</v>
      </c>
      <c r="I373" s="136">
        <f t="shared" si="203"/>
        <v>14.24</v>
      </c>
      <c r="J373" s="136">
        <f>D373*0.1456</f>
        <v>8.008000000000001</v>
      </c>
      <c r="K373" s="136">
        <f t="shared" si="204"/>
        <v>9.0418</v>
      </c>
      <c r="L373" s="136">
        <f t="shared" si="205"/>
        <v>9.357009999999999</v>
      </c>
      <c r="M373" s="136">
        <v>94</v>
      </c>
      <c r="N373" s="136">
        <f>M373*0.0553</f>
        <v>5.1982</v>
      </c>
      <c r="O373" s="136">
        <v>88.3</v>
      </c>
      <c r="P373" s="136">
        <f>O373*0.0553</f>
        <v>4.88299</v>
      </c>
      <c r="Q373" s="136">
        <v>160</v>
      </c>
      <c r="R373" s="136">
        <f t="shared" si="206"/>
        <v>164.39636363636365</v>
      </c>
      <c r="S373" s="136">
        <f t="shared" si="207"/>
        <v>170.12745454545453</v>
      </c>
      <c r="T373" s="136">
        <f t="shared" si="208"/>
        <v>1.349009999999998</v>
      </c>
      <c r="U373" s="136">
        <f t="shared" si="209"/>
        <v>0.31520999999999955</v>
      </c>
      <c r="V373" s="136">
        <f t="shared" si="210"/>
        <v>-5.700000000000003</v>
      </c>
    </row>
    <row r="374" spans="1:22" ht="12.75">
      <c r="A374" s="306"/>
      <c r="B374" s="73">
        <v>106</v>
      </c>
      <c r="C374" s="21" t="s">
        <v>553</v>
      </c>
      <c r="D374" s="251">
        <v>10</v>
      </c>
      <c r="E374" s="251" t="s">
        <v>25</v>
      </c>
      <c r="F374" s="136">
        <v>649.88</v>
      </c>
      <c r="G374" s="136">
        <v>649.88</v>
      </c>
      <c r="H374" s="136">
        <v>2.431</v>
      </c>
      <c r="I374" s="136">
        <f t="shared" si="203"/>
        <v>2.431</v>
      </c>
      <c r="J374" s="136">
        <f>D374*0.1456</f>
        <v>1.456</v>
      </c>
      <c r="K374" s="136">
        <f t="shared" si="204"/>
        <v>1.7121</v>
      </c>
      <c r="L374" s="136">
        <f t="shared" si="205"/>
        <v>1.7452800000000002</v>
      </c>
      <c r="M374" s="136">
        <v>13</v>
      </c>
      <c r="N374" s="136">
        <f>M374*0.0553</f>
        <v>0.7189</v>
      </c>
      <c r="O374" s="136">
        <v>12.4</v>
      </c>
      <c r="P374" s="136">
        <f>O374*0.0553</f>
        <v>0.68572</v>
      </c>
      <c r="Q374" s="136">
        <v>160</v>
      </c>
      <c r="R374" s="136">
        <f t="shared" si="206"/>
        <v>171.20999999999998</v>
      </c>
      <c r="S374" s="136">
        <f t="shared" si="207"/>
        <v>174.52800000000002</v>
      </c>
      <c r="T374" s="136">
        <f t="shared" si="208"/>
        <v>0.2892800000000002</v>
      </c>
      <c r="U374" s="136">
        <f t="shared" si="209"/>
        <v>0.03317999999999999</v>
      </c>
      <c r="V374" s="136">
        <f t="shared" si="210"/>
        <v>-0.5999999999999996</v>
      </c>
    </row>
    <row r="375" spans="1:22" ht="12.75">
      <c r="A375" s="306"/>
      <c r="B375" s="73">
        <v>107</v>
      </c>
      <c r="C375" s="60" t="s">
        <v>567</v>
      </c>
      <c r="D375" s="251">
        <v>45</v>
      </c>
      <c r="E375" s="251">
        <v>2001</v>
      </c>
      <c r="F375" s="136">
        <v>3135.61</v>
      </c>
      <c r="G375" s="136">
        <v>3135.61</v>
      </c>
      <c r="H375" s="144">
        <v>12.989</v>
      </c>
      <c r="I375" s="144">
        <f t="shared" si="203"/>
        <v>12.989</v>
      </c>
      <c r="J375" s="144">
        <v>7.12</v>
      </c>
      <c r="K375" s="144">
        <f t="shared" si="204"/>
        <v>7.226000000000001</v>
      </c>
      <c r="L375" s="144">
        <f t="shared" si="205"/>
        <v>5.813300000000001</v>
      </c>
      <c r="M375" s="144">
        <v>113</v>
      </c>
      <c r="N375" s="144">
        <f aca="true" t="shared" si="211" ref="N375:N380">M375*0.051</f>
        <v>5.763</v>
      </c>
      <c r="O375" s="144">
        <v>134</v>
      </c>
      <c r="P375" s="144">
        <v>7.1757</v>
      </c>
      <c r="Q375" s="144">
        <f aca="true" t="shared" si="212" ref="Q375:Q387">J375*1000/D375</f>
        <v>158.22222222222223</v>
      </c>
      <c r="R375" s="144">
        <f t="shared" si="206"/>
        <v>160.5777777777778</v>
      </c>
      <c r="S375" s="144">
        <f t="shared" si="207"/>
        <v>129.18444444444447</v>
      </c>
      <c r="T375" s="144">
        <f t="shared" si="208"/>
        <v>-1.3066999999999993</v>
      </c>
      <c r="U375" s="144">
        <f t="shared" si="209"/>
        <v>-1.4127</v>
      </c>
      <c r="V375" s="144">
        <f t="shared" si="210"/>
        <v>21</v>
      </c>
    </row>
    <row r="376" spans="1:22" ht="12.75">
      <c r="A376" s="306"/>
      <c r="B376" s="73">
        <v>108</v>
      </c>
      <c r="C376" s="68" t="s">
        <v>597</v>
      </c>
      <c r="D376" s="251">
        <v>13</v>
      </c>
      <c r="E376" s="251">
        <v>1961</v>
      </c>
      <c r="F376" s="144">
        <v>593.01</v>
      </c>
      <c r="G376" s="144">
        <v>496.42</v>
      </c>
      <c r="H376" s="144">
        <v>1.743</v>
      </c>
      <c r="I376" s="144">
        <f t="shared" si="203"/>
        <v>1.743</v>
      </c>
      <c r="J376" s="144">
        <v>0.13</v>
      </c>
      <c r="K376" s="144">
        <f t="shared" si="204"/>
        <v>0.31500000000000017</v>
      </c>
      <c r="L376" s="144">
        <f t="shared" si="205"/>
        <v>0.516491</v>
      </c>
      <c r="M376" s="144">
        <v>28</v>
      </c>
      <c r="N376" s="144">
        <f t="shared" si="211"/>
        <v>1.428</v>
      </c>
      <c r="O376" s="144">
        <v>22.904</v>
      </c>
      <c r="P376" s="144">
        <v>1.226509</v>
      </c>
      <c r="Q376" s="144">
        <f t="shared" si="212"/>
        <v>10</v>
      </c>
      <c r="R376" s="144">
        <f t="shared" si="206"/>
        <v>24.230769230769244</v>
      </c>
      <c r="S376" s="144">
        <f t="shared" si="207"/>
        <v>39.73007692307692</v>
      </c>
      <c r="T376" s="144">
        <f t="shared" si="208"/>
        <v>0.38649100000000003</v>
      </c>
      <c r="U376" s="144">
        <f t="shared" si="209"/>
        <v>0.20149099999999986</v>
      </c>
      <c r="V376" s="144">
        <f t="shared" si="210"/>
        <v>-5.096</v>
      </c>
    </row>
    <row r="377" spans="1:22" ht="12.75">
      <c r="A377" s="306"/>
      <c r="B377" s="73">
        <v>109</v>
      </c>
      <c r="C377" s="147" t="s">
        <v>599</v>
      </c>
      <c r="D377" s="257">
        <v>35</v>
      </c>
      <c r="E377" s="257">
        <v>1965</v>
      </c>
      <c r="F377" s="144">
        <v>687.58</v>
      </c>
      <c r="G377" s="144">
        <v>687.58</v>
      </c>
      <c r="H377" s="144">
        <v>6.037</v>
      </c>
      <c r="I377" s="144">
        <f t="shared" si="203"/>
        <v>6.037</v>
      </c>
      <c r="J377" s="144">
        <v>0.826</v>
      </c>
      <c r="K377" s="144">
        <f t="shared" si="204"/>
        <v>1.2430000000000003</v>
      </c>
      <c r="L377" s="144">
        <f t="shared" si="205"/>
        <v>-1.087936</v>
      </c>
      <c r="M377" s="144">
        <v>94</v>
      </c>
      <c r="N377" s="144">
        <f t="shared" si="211"/>
        <v>4.794</v>
      </c>
      <c r="O377" s="144">
        <v>133.052</v>
      </c>
      <c r="P377" s="144">
        <v>7.124936</v>
      </c>
      <c r="Q377" s="144">
        <f t="shared" si="212"/>
        <v>23.6</v>
      </c>
      <c r="R377" s="144">
        <f t="shared" si="206"/>
        <v>35.51428571428572</v>
      </c>
      <c r="S377" s="144">
        <f t="shared" si="207"/>
        <v>-31.083885714285714</v>
      </c>
      <c r="T377" s="144">
        <f t="shared" si="208"/>
        <v>-1.913936</v>
      </c>
      <c r="U377" s="144">
        <f t="shared" si="209"/>
        <v>-2.3309360000000003</v>
      </c>
      <c r="V377" s="144">
        <f t="shared" si="210"/>
        <v>39.05199999999999</v>
      </c>
    </row>
    <row r="378" spans="1:22" ht="12.75">
      <c r="A378" s="306"/>
      <c r="B378" s="73">
        <v>110</v>
      </c>
      <c r="C378" s="60" t="s">
        <v>600</v>
      </c>
      <c r="D378" s="251">
        <v>4</v>
      </c>
      <c r="E378" s="251">
        <v>1963</v>
      </c>
      <c r="F378" s="144">
        <v>150.99</v>
      </c>
      <c r="G378" s="144">
        <v>150.99</v>
      </c>
      <c r="H378" s="144">
        <v>0.461</v>
      </c>
      <c r="I378" s="144">
        <f t="shared" si="203"/>
        <v>0.461</v>
      </c>
      <c r="J378" s="144">
        <v>0.04</v>
      </c>
      <c r="K378" s="144">
        <f t="shared" si="204"/>
        <v>0.10400000000000004</v>
      </c>
      <c r="L378" s="144">
        <f t="shared" si="205"/>
        <v>0.08615</v>
      </c>
      <c r="M378" s="144">
        <v>7</v>
      </c>
      <c r="N378" s="144">
        <f t="shared" si="211"/>
        <v>0.357</v>
      </c>
      <c r="O378" s="144">
        <v>7</v>
      </c>
      <c r="P378" s="144">
        <v>0.37485</v>
      </c>
      <c r="Q378" s="144">
        <f t="shared" si="212"/>
        <v>10</v>
      </c>
      <c r="R378" s="144">
        <f t="shared" si="206"/>
        <v>26.00000000000001</v>
      </c>
      <c r="S378" s="144">
        <f t="shared" si="207"/>
        <v>21.5375</v>
      </c>
      <c r="T378" s="144">
        <f t="shared" si="208"/>
        <v>0.046150000000000004</v>
      </c>
      <c r="U378" s="144">
        <f t="shared" si="209"/>
        <v>-0.017850000000000033</v>
      </c>
      <c r="V378" s="144">
        <f t="shared" si="210"/>
        <v>0</v>
      </c>
    </row>
    <row r="379" spans="1:22" ht="13.5" thickBot="1">
      <c r="A379" s="307"/>
      <c r="B379" s="290">
        <v>111</v>
      </c>
      <c r="C379" s="213" t="s">
        <v>603</v>
      </c>
      <c r="D379" s="263">
        <v>3</v>
      </c>
      <c r="E379" s="263">
        <v>1920</v>
      </c>
      <c r="F379" s="152">
        <v>135.03</v>
      </c>
      <c r="G379" s="152">
        <v>135.03</v>
      </c>
      <c r="H379" s="152">
        <v>0.295</v>
      </c>
      <c r="I379" s="152">
        <f t="shared" si="203"/>
        <v>0.295</v>
      </c>
      <c r="J379" s="152">
        <v>0.028467</v>
      </c>
      <c r="K379" s="152">
        <f t="shared" si="204"/>
        <v>0.03999999999999998</v>
      </c>
      <c r="L379" s="152">
        <f t="shared" si="205"/>
        <v>0.18789999999999998</v>
      </c>
      <c r="M379" s="152">
        <v>5</v>
      </c>
      <c r="N379" s="152">
        <f t="shared" si="211"/>
        <v>0.255</v>
      </c>
      <c r="O379" s="152">
        <v>2</v>
      </c>
      <c r="P379" s="152">
        <v>0.1071</v>
      </c>
      <c r="Q379" s="152">
        <f t="shared" si="212"/>
        <v>9.488999999999999</v>
      </c>
      <c r="R379" s="152">
        <f t="shared" si="206"/>
        <v>13.333333333333327</v>
      </c>
      <c r="S379" s="152">
        <f t="shared" si="207"/>
        <v>62.633333333333326</v>
      </c>
      <c r="T379" s="152">
        <f t="shared" si="208"/>
        <v>0.159433</v>
      </c>
      <c r="U379" s="152">
        <f t="shared" si="209"/>
        <v>0.1479</v>
      </c>
      <c r="V379" s="152">
        <f t="shared" si="210"/>
        <v>-3</v>
      </c>
    </row>
    <row r="380" spans="1:22" ht="12.75">
      <c r="A380" s="296" t="s">
        <v>38</v>
      </c>
      <c r="B380" s="291">
        <v>1</v>
      </c>
      <c r="C380" s="71" t="s">
        <v>52</v>
      </c>
      <c r="D380" s="264">
        <v>40</v>
      </c>
      <c r="E380" s="264" t="s">
        <v>30</v>
      </c>
      <c r="F380" s="155"/>
      <c r="G380" s="155"/>
      <c r="H380" s="155">
        <v>9.109</v>
      </c>
      <c r="I380" s="155">
        <f>H380</f>
        <v>9.109</v>
      </c>
      <c r="J380" s="155">
        <v>6.1</v>
      </c>
      <c r="K380" s="155">
        <f aca="true" t="shared" si="213" ref="K380:K387">I380-N380</f>
        <v>5.182</v>
      </c>
      <c r="L380" s="155">
        <f aca="true" t="shared" si="214" ref="L380:L387">I380-P380</f>
        <v>6.86296</v>
      </c>
      <c r="M380" s="155">
        <v>77</v>
      </c>
      <c r="N380" s="155">
        <f t="shared" si="211"/>
        <v>3.9269999999999996</v>
      </c>
      <c r="O380" s="155">
        <v>44.04</v>
      </c>
      <c r="P380" s="155">
        <f>O380*0.051</f>
        <v>2.24604</v>
      </c>
      <c r="Q380" s="155">
        <f t="shared" si="212"/>
        <v>152.5</v>
      </c>
      <c r="R380" s="155">
        <f aca="true" t="shared" si="215" ref="R380:R387">K380*1000/D380</f>
        <v>129.55</v>
      </c>
      <c r="S380" s="155">
        <f aca="true" t="shared" si="216" ref="S380:S387">L380*1000/D380</f>
        <v>171.574</v>
      </c>
      <c r="T380" s="155">
        <f aca="true" t="shared" si="217" ref="T380:T387">L380-J380</f>
        <v>0.7629600000000005</v>
      </c>
      <c r="U380" s="155">
        <f aca="true" t="shared" si="218" ref="U380:U387">N380-P380</f>
        <v>1.6809599999999998</v>
      </c>
      <c r="V380" s="155">
        <f aca="true" t="shared" si="219" ref="V380:V387">O380-M380</f>
        <v>-32.96</v>
      </c>
    </row>
    <row r="381" spans="1:22" ht="12.75">
      <c r="A381" s="297"/>
      <c r="B381" s="13">
        <v>2</v>
      </c>
      <c r="C381" s="39" t="s">
        <v>67</v>
      </c>
      <c r="D381" s="265">
        <v>26</v>
      </c>
      <c r="E381" s="265" t="s">
        <v>25</v>
      </c>
      <c r="F381" s="154">
        <v>1345.35</v>
      </c>
      <c r="G381" s="154">
        <v>1345.35</v>
      </c>
      <c r="H381" s="155">
        <v>6.249</v>
      </c>
      <c r="I381" s="155">
        <f>H381</f>
        <v>6.249</v>
      </c>
      <c r="J381" s="154">
        <v>4.16</v>
      </c>
      <c r="K381" s="155">
        <f t="shared" si="213"/>
        <v>3.41646</v>
      </c>
      <c r="L381" s="155">
        <f t="shared" si="214"/>
        <v>4.3050999999999995</v>
      </c>
      <c r="M381" s="155">
        <v>51</v>
      </c>
      <c r="N381" s="155">
        <f>M381*0.05554</f>
        <v>2.83254</v>
      </c>
      <c r="O381" s="155">
        <v>35</v>
      </c>
      <c r="P381" s="155">
        <f>O381*0.05554</f>
        <v>1.9439</v>
      </c>
      <c r="Q381" s="155">
        <f t="shared" si="212"/>
        <v>160</v>
      </c>
      <c r="R381" s="155">
        <f t="shared" si="215"/>
        <v>131.4023076923077</v>
      </c>
      <c r="S381" s="155">
        <f t="shared" si="216"/>
        <v>165.58076923076922</v>
      </c>
      <c r="T381" s="155">
        <f t="shared" si="217"/>
        <v>0.14509999999999934</v>
      </c>
      <c r="U381" s="153">
        <f t="shared" si="218"/>
        <v>0.8886399999999999</v>
      </c>
      <c r="V381" s="153">
        <f t="shared" si="219"/>
        <v>-16</v>
      </c>
    </row>
    <row r="382" spans="1:22" ht="12.75">
      <c r="A382" s="297"/>
      <c r="B382" s="13">
        <v>3</v>
      </c>
      <c r="C382" s="23" t="s">
        <v>69</v>
      </c>
      <c r="D382" s="267">
        <v>30</v>
      </c>
      <c r="E382" s="265" t="s">
        <v>25</v>
      </c>
      <c r="F382" s="153">
        <v>1593.2</v>
      </c>
      <c r="G382" s="153">
        <v>1593.2</v>
      </c>
      <c r="H382" s="153">
        <v>7.59</v>
      </c>
      <c r="I382" s="153">
        <f>H382</f>
        <v>7.59</v>
      </c>
      <c r="J382" s="153">
        <v>4.8</v>
      </c>
      <c r="K382" s="153">
        <f t="shared" si="213"/>
        <v>3.7022</v>
      </c>
      <c r="L382" s="153">
        <f t="shared" si="214"/>
        <v>5.42394</v>
      </c>
      <c r="M382" s="153">
        <v>70</v>
      </c>
      <c r="N382" s="155">
        <f>M382*0.05554</f>
        <v>3.8878</v>
      </c>
      <c r="O382" s="153">
        <v>39</v>
      </c>
      <c r="P382" s="155">
        <f>O382*0.05554</f>
        <v>2.16606</v>
      </c>
      <c r="Q382" s="153">
        <f t="shared" si="212"/>
        <v>160</v>
      </c>
      <c r="R382" s="153">
        <f t="shared" si="215"/>
        <v>123.40666666666667</v>
      </c>
      <c r="S382" s="153">
        <f t="shared" si="216"/>
        <v>180.79799999999997</v>
      </c>
      <c r="T382" s="153">
        <f t="shared" si="217"/>
        <v>0.6239400000000002</v>
      </c>
      <c r="U382" s="153">
        <f t="shared" si="218"/>
        <v>1.72174</v>
      </c>
      <c r="V382" s="153">
        <f t="shared" si="219"/>
        <v>-31</v>
      </c>
    </row>
    <row r="383" spans="1:22" ht="12.75">
      <c r="A383" s="297"/>
      <c r="B383" s="13">
        <v>4</v>
      </c>
      <c r="C383" s="23" t="s">
        <v>72</v>
      </c>
      <c r="D383" s="267">
        <v>20</v>
      </c>
      <c r="E383" s="267">
        <v>2007</v>
      </c>
      <c r="F383" s="153">
        <v>1125.75</v>
      </c>
      <c r="G383" s="153">
        <v>701.72</v>
      </c>
      <c r="H383" s="153">
        <v>4.5</v>
      </c>
      <c r="I383" s="153">
        <f>H383</f>
        <v>4.5</v>
      </c>
      <c r="J383" s="153">
        <v>1.6</v>
      </c>
      <c r="K383" s="153">
        <f t="shared" si="213"/>
        <v>1.491</v>
      </c>
      <c r="L383" s="153">
        <f t="shared" si="214"/>
        <v>2.5620000000000003</v>
      </c>
      <c r="M383" s="153">
        <v>59</v>
      </c>
      <c r="N383" s="153">
        <f>M383*0.051</f>
        <v>3.009</v>
      </c>
      <c r="O383" s="153">
        <v>38</v>
      </c>
      <c r="P383" s="153">
        <f>O383*0.051</f>
        <v>1.938</v>
      </c>
      <c r="Q383" s="153">
        <f t="shared" si="212"/>
        <v>80</v>
      </c>
      <c r="R383" s="153">
        <f t="shared" si="215"/>
        <v>74.55</v>
      </c>
      <c r="S383" s="153">
        <f t="shared" si="216"/>
        <v>128.10000000000002</v>
      </c>
      <c r="T383" s="153">
        <f t="shared" si="217"/>
        <v>0.9620000000000002</v>
      </c>
      <c r="U383" s="153">
        <f t="shared" si="218"/>
        <v>1.071</v>
      </c>
      <c r="V383" s="153">
        <f t="shared" si="219"/>
        <v>-21</v>
      </c>
    </row>
    <row r="384" spans="1:22" ht="12.75">
      <c r="A384" s="297"/>
      <c r="B384" s="13">
        <v>5</v>
      </c>
      <c r="C384" s="5" t="s">
        <v>75</v>
      </c>
      <c r="D384" s="267">
        <v>17</v>
      </c>
      <c r="E384" s="267">
        <v>1953</v>
      </c>
      <c r="F384" s="153">
        <v>939.69</v>
      </c>
      <c r="G384" s="153">
        <v>699.71</v>
      </c>
      <c r="H384" s="153">
        <v>1.753</v>
      </c>
      <c r="I384" s="153">
        <f>H384</f>
        <v>1.753</v>
      </c>
      <c r="J384" s="153">
        <v>0.17</v>
      </c>
      <c r="K384" s="153">
        <f t="shared" si="213"/>
        <v>-0.2104999999999999</v>
      </c>
      <c r="L384" s="153">
        <f t="shared" si="214"/>
        <v>0.2634327999999999</v>
      </c>
      <c r="M384" s="153">
        <v>35</v>
      </c>
      <c r="N384" s="153">
        <f>M384*0.0561</f>
        <v>1.9634999999999998</v>
      </c>
      <c r="O384" s="153">
        <v>26.552</v>
      </c>
      <c r="P384" s="153">
        <f>O384*0.0561</f>
        <v>1.4895672</v>
      </c>
      <c r="Q384" s="153">
        <f t="shared" si="212"/>
        <v>10</v>
      </c>
      <c r="R384" s="153">
        <f t="shared" si="215"/>
        <v>-12.382352941176466</v>
      </c>
      <c r="S384" s="153">
        <f t="shared" si="216"/>
        <v>15.496047058823525</v>
      </c>
      <c r="T384" s="153">
        <f t="shared" si="217"/>
        <v>0.0934327999999999</v>
      </c>
      <c r="U384" s="153">
        <f t="shared" si="218"/>
        <v>0.4739327999999998</v>
      </c>
      <c r="V384" s="153">
        <f t="shared" si="219"/>
        <v>-8.448</v>
      </c>
    </row>
    <row r="385" spans="1:22" ht="12.75">
      <c r="A385" s="297"/>
      <c r="B385" s="13">
        <v>6</v>
      </c>
      <c r="C385" s="62" t="s">
        <v>107</v>
      </c>
      <c r="D385" s="267">
        <v>76</v>
      </c>
      <c r="E385" s="267">
        <v>1975</v>
      </c>
      <c r="F385" s="153">
        <v>4011</v>
      </c>
      <c r="G385" s="153">
        <v>4011</v>
      </c>
      <c r="H385" s="157">
        <v>18.5623</v>
      </c>
      <c r="I385" s="158">
        <f>+H385</f>
        <v>18.5623</v>
      </c>
      <c r="J385" s="158">
        <v>12.16</v>
      </c>
      <c r="K385" s="153">
        <f t="shared" si="213"/>
        <v>12.034300000000002</v>
      </c>
      <c r="L385" s="153">
        <f t="shared" si="214"/>
        <v>13.398499000000001</v>
      </c>
      <c r="M385" s="158">
        <v>128</v>
      </c>
      <c r="N385" s="153">
        <f>M385*0.051</f>
        <v>6.528</v>
      </c>
      <c r="O385" s="158">
        <v>101.251</v>
      </c>
      <c r="P385" s="153">
        <f>O385*0.051</f>
        <v>5.163801</v>
      </c>
      <c r="Q385" s="153">
        <f t="shared" si="212"/>
        <v>160</v>
      </c>
      <c r="R385" s="153">
        <f t="shared" si="215"/>
        <v>158.34605263157897</v>
      </c>
      <c r="S385" s="153">
        <f t="shared" si="216"/>
        <v>176.29603947368423</v>
      </c>
      <c r="T385" s="153">
        <f t="shared" si="217"/>
        <v>1.238499000000001</v>
      </c>
      <c r="U385" s="153">
        <f t="shared" si="218"/>
        <v>1.3641989999999993</v>
      </c>
      <c r="V385" s="153">
        <f t="shared" si="219"/>
        <v>-26.748999999999995</v>
      </c>
    </row>
    <row r="386" spans="1:22" ht="12.75">
      <c r="A386" s="297"/>
      <c r="B386" s="13">
        <v>7</v>
      </c>
      <c r="C386" s="62" t="s">
        <v>128</v>
      </c>
      <c r="D386" s="267">
        <v>20</v>
      </c>
      <c r="E386" s="267">
        <v>1996</v>
      </c>
      <c r="F386" s="153">
        <v>967</v>
      </c>
      <c r="G386" s="153">
        <v>967</v>
      </c>
      <c r="H386" s="157">
        <v>5.47</v>
      </c>
      <c r="I386" s="159">
        <f>+H386</f>
        <v>5.47</v>
      </c>
      <c r="J386" s="158">
        <v>3.1699</v>
      </c>
      <c r="K386" s="153">
        <f t="shared" si="213"/>
        <v>2.786</v>
      </c>
      <c r="L386" s="153">
        <f t="shared" si="214"/>
        <v>3.7522399999999996</v>
      </c>
      <c r="M386" s="158">
        <v>50</v>
      </c>
      <c r="N386" s="153">
        <f>M386*0.05368</f>
        <v>2.6839999999999997</v>
      </c>
      <c r="O386" s="158">
        <v>32</v>
      </c>
      <c r="P386" s="153">
        <f>O386*0.05368</f>
        <v>1.71776</v>
      </c>
      <c r="Q386" s="153">
        <f t="shared" si="212"/>
        <v>158.495</v>
      </c>
      <c r="R386" s="153">
        <f t="shared" si="215"/>
        <v>139.3</v>
      </c>
      <c r="S386" s="153">
        <f t="shared" si="216"/>
        <v>187.612</v>
      </c>
      <c r="T386" s="153">
        <f t="shared" si="217"/>
        <v>0.5823399999999994</v>
      </c>
      <c r="U386" s="153">
        <f t="shared" si="218"/>
        <v>0.9662399999999998</v>
      </c>
      <c r="V386" s="153">
        <f t="shared" si="219"/>
        <v>-18</v>
      </c>
    </row>
    <row r="387" spans="1:22" ht="12.75">
      <c r="A387" s="297"/>
      <c r="B387" s="13">
        <v>8</v>
      </c>
      <c r="C387" s="62" t="s">
        <v>138</v>
      </c>
      <c r="D387" s="267">
        <v>20</v>
      </c>
      <c r="E387" s="267">
        <v>1982</v>
      </c>
      <c r="F387" s="153">
        <v>1046</v>
      </c>
      <c r="G387" s="153">
        <v>1046</v>
      </c>
      <c r="H387" s="157">
        <v>4.7873</v>
      </c>
      <c r="I387" s="153">
        <f>H387</f>
        <v>4.7873</v>
      </c>
      <c r="J387" s="158">
        <v>3.2</v>
      </c>
      <c r="K387" s="153">
        <f t="shared" si="213"/>
        <v>2.80114</v>
      </c>
      <c r="L387" s="153">
        <f t="shared" si="214"/>
        <v>3.4453000000000005</v>
      </c>
      <c r="M387" s="158">
        <v>37</v>
      </c>
      <c r="N387" s="153">
        <f>M387*0.05368</f>
        <v>1.98616</v>
      </c>
      <c r="O387" s="158">
        <v>25</v>
      </c>
      <c r="P387" s="153">
        <f>O387*0.05368</f>
        <v>1.3419999999999999</v>
      </c>
      <c r="Q387" s="153">
        <f t="shared" si="212"/>
        <v>160</v>
      </c>
      <c r="R387" s="153">
        <f t="shared" si="215"/>
        <v>140.05700000000002</v>
      </c>
      <c r="S387" s="153">
        <f t="shared" si="216"/>
        <v>172.26500000000004</v>
      </c>
      <c r="T387" s="153">
        <f t="shared" si="217"/>
        <v>0.2453000000000003</v>
      </c>
      <c r="U387" s="153">
        <f t="shared" si="218"/>
        <v>0.6441600000000001</v>
      </c>
      <c r="V387" s="153">
        <f t="shared" si="219"/>
        <v>-12</v>
      </c>
    </row>
    <row r="388" spans="1:22" ht="12.75">
      <c r="A388" s="297"/>
      <c r="B388" s="13">
        <v>9</v>
      </c>
      <c r="C388" s="66" t="s">
        <v>168</v>
      </c>
      <c r="D388" s="268">
        <v>21</v>
      </c>
      <c r="E388" s="268">
        <v>1961</v>
      </c>
      <c r="F388" s="153">
        <v>889.91</v>
      </c>
      <c r="G388" s="153">
        <v>688.37</v>
      </c>
      <c r="H388" s="153">
        <v>1.313</v>
      </c>
      <c r="I388" s="153">
        <v>1.313</v>
      </c>
      <c r="J388" s="153">
        <v>0.21</v>
      </c>
      <c r="K388" s="153">
        <v>-0.11499999999999999</v>
      </c>
      <c r="L388" s="153">
        <v>0.395</v>
      </c>
      <c r="M388" s="153">
        <v>28</v>
      </c>
      <c r="N388" s="153">
        <v>1.428</v>
      </c>
      <c r="O388" s="153">
        <v>18</v>
      </c>
      <c r="P388" s="153">
        <v>0.9179999999999999</v>
      </c>
      <c r="Q388" s="153">
        <v>10</v>
      </c>
      <c r="R388" s="153">
        <v>-5.476190476190475</v>
      </c>
      <c r="S388" s="153">
        <v>18.80952380952381</v>
      </c>
      <c r="T388" s="153">
        <v>0.18500000000000003</v>
      </c>
      <c r="U388" s="153">
        <v>0.51</v>
      </c>
      <c r="V388" s="153">
        <v>-10</v>
      </c>
    </row>
    <row r="389" spans="1:22" ht="12.75">
      <c r="A389" s="297"/>
      <c r="B389" s="13">
        <v>10</v>
      </c>
      <c r="C389" s="66" t="s">
        <v>169</v>
      </c>
      <c r="D389" s="268">
        <v>11</v>
      </c>
      <c r="E389" s="268">
        <v>1961</v>
      </c>
      <c r="F389" s="153">
        <v>524.32</v>
      </c>
      <c r="G389" s="153">
        <v>474.9</v>
      </c>
      <c r="H389" s="153">
        <v>0.949</v>
      </c>
      <c r="I389" s="153">
        <v>0.949</v>
      </c>
      <c r="J389" s="153">
        <v>0.11</v>
      </c>
      <c r="K389" s="153">
        <v>0.031000000000000028</v>
      </c>
      <c r="L389" s="153">
        <v>0.28600000000000003</v>
      </c>
      <c r="M389" s="153">
        <v>18</v>
      </c>
      <c r="N389" s="153">
        <v>0.9179999999999999</v>
      </c>
      <c r="O389" s="153">
        <v>13</v>
      </c>
      <c r="P389" s="153">
        <v>0.6629999999999999</v>
      </c>
      <c r="Q389" s="153">
        <v>10</v>
      </c>
      <c r="R389" s="153">
        <v>2.8181818181818206</v>
      </c>
      <c r="S389" s="153">
        <v>26.000000000000004</v>
      </c>
      <c r="T389" s="153">
        <v>0.17600000000000005</v>
      </c>
      <c r="U389" s="153">
        <v>0.255</v>
      </c>
      <c r="V389" s="153">
        <v>-5</v>
      </c>
    </row>
    <row r="390" spans="1:22" ht="12.75">
      <c r="A390" s="297"/>
      <c r="B390" s="13">
        <v>11</v>
      </c>
      <c r="C390" s="5" t="s">
        <v>196</v>
      </c>
      <c r="D390" s="267">
        <v>10</v>
      </c>
      <c r="E390" s="267">
        <v>1980</v>
      </c>
      <c r="F390" s="153">
        <v>582.78</v>
      </c>
      <c r="G390" s="153">
        <v>582.78</v>
      </c>
      <c r="H390" s="153">
        <v>2.852</v>
      </c>
      <c r="I390" s="153">
        <f aca="true" t="shared" si="220" ref="I390:I395">H390</f>
        <v>2.852</v>
      </c>
      <c r="J390" s="153">
        <v>1.6</v>
      </c>
      <c r="K390" s="153">
        <f aca="true" t="shared" si="221" ref="K390:K395">I390-N390</f>
        <v>1.067</v>
      </c>
      <c r="L390" s="153">
        <f aca="true" t="shared" si="222" ref="L390:L395">I390-P390</f>
        <v>1.7045</v>
      </c>
      <c r="M390" s="153">
        <v>35</v>
      </c>
      <c r="N390" s="153">
        <f aca="true" t="shared" si="223" ref="N390:N395">M390*0.051</f>
        <v>1.785</v>
      </c>
      <c r="O390" s="153">
        <v>22.5</v>
      </c>
      <c r="P390" s="153">
        <f>O390*0.051</f>
        <v>1.1475</v>
      </c>
      <c r="Q390" s="153">
        <f aca="true" t="shared" si="224" ref="Q390:Q398">J390*1000/D390</f>
        <v>160</v>
      </c>
      <c r="R390" s="153">
        <f aca="true" t="shared" si="225" ref="R390:R398">K390*1000/D390</f>
        <v>106.7</v>
      </c>
      <c r="S390" s="153">
        <f aca="true" t="shared" si="226" ref="S390:S398">L390*1000/D390</f>
        <v>170.45</v>
      </c>
      <c r="T390" s="153">
        <f aca="true" t="shared" si="227" ref="T390:T398">L390-J390</f>
        <v>0.10449999999999982</v>
      </c>
      <c r="U390" s="153">
        <f aca="true" t="shared" si="228" ref="U390:U398">N390-P390</f>
        <v>0.6375</v>
      </c>
      <c r="V390" s="153">
        <f aca="true" t="shared" si="229" ref="V390:V398">O390-M390</f>
        <v>-12.5</v>
      </c>
    </row>
    <row r="391" spans="1:22" ht="12.75">
      <c r="A391" s="297"/>
      <c r="B391" s="13">
        <v>12</v>
      </c>
      <c r="C391" s="5" t="s">
        <v>197</v>
      </c>
      <c r="D391" s="267">
        <v>40</v>
      </c>
      <c r="E391" s="267">
        <v>1975</v>
      </c>
      <c r="F391" s="153">
        <v>2282.33</v>
      </c>
      <c r="G391" s="153">
        <v>2282.33</v>
      </c>
      <c r="H391" s="153">
        <v>10.131</v>
      </c>
      <c r="I391" s="153">
        <f t="shared" si="220"/>
        <v>10.131</v>
      </c>
      <c r="J391" s="153">
        <v>6.4</v>
      </c>
      <c r="K391" s="153">
        <f t="shared" si="221"/>
        <v>5.643000000000001</v>
      </c>
      <c r="L391" s="153">
        <f t="shared" si="222"/>
        <v>6.882300000000001</v>
      </c>
      <c r="M391" s="153">
        <v>88</v>
      </c>
      <c r="N391" s="153">
        <f t="shared" si="223"/>
        <v>4.4879999999999995</v>
      </c>
      <c r="O391" s="153">
        <v>63.7</v>
      </c>
      <c r="P391" s="153">
        <f>O391*0.051</f>
        <v>3.2487</v>
      </c>
      <c r="Q391" s="153">
        <f t="shared" si="224"/>
        <v>160</v>
      </c>
      <c r="R391" s="153">
        <f t="shared" si="225"/>
        <v>141.07500000000002</v>
      </c>
      <c r="S391" s="153">
        <f t="shared" si="226"/>
        <v>172.05750000000003</v>
      </c>
      <c r="T391" s="153">
        <f t="shared" si="227"/>
        <v>0.4823000000000004</v>
      </c>
      <c r="U391" s="153">
        <f t="shared" si="228"/>
        <v>1.2392999999999996</v>
      </c>
      <c r="V391" s="153">
        <f t="shared" si="229"/>
        <v>-24.299999999999997</v>
      </c>
    </row>
    <row r="392" spans="1:22" ht="12.75">
      <c r="A392" s="297"/>
      <c r="B392" s="73">
        <v>13</v>
      </c>
      <c r="C392" s="76" t="s">
        <v>198</v>
      </c>
      <c r="D392" s="267">
        <v>45</v>
      </c>
      <c r="E392" s="267">
        <v>1985</v>
      </c>
      <c r="F392" s="153">
        <v>3105.02</v>
      </c>
      <c r="G392" s="153">
        <v>3105.02</v>
      </c>
      <c r="H392" s="153">
        <v>11.861</v>
      </c>
      <c r="I392" s="153">
        <f t="shared" si="220"/>
        <v>11.861</v>
      </c>
      <c r="J392" s="153">
        <v>7.2</v>
      </c>
      <c r="K392" s="153">
        <f t="shared" si="221"/>
        <v>3.548000000000002</v>
      </c>
      <c r="L392" s="153">
        <f t="shared" si="222"/>
        <v>7.832000000000001</v>
      </c>
      <c r="M392" s="153">
        <v>163</v>
      </c>
      <c r="N392" s="153">
        <f t="shared" si="223"/>
        <v>8.312999999999999</v>
      </c>
      <c r="O392" s="153">
        <v>79</v>
      </c>
      <c r="P392" s="153">
        <f>O392*0.051</f>
        <v>4.029</v>
      </c>
      <c r="Q392" s="153">
        <f t="shared" si="224"/>
        <v>160</v>
      </c>
      <c r="R392" s="153">
        <f t="shared" si="225"/>
        <v>78.84444444444449</v>
      </c>
      <c r="S392" s="153">
        <f t="shared" si="226"/>
        <v>174.04444444444445</v>
      </c>
      <c r="T392" s="153">
        <f t="shared" si="227"/>
        <v>0.6320000000000006</v>
      </c>
      <c r="U392" s="153">
        <f t="shared" si="228"/>
        <v>4.283999999999999</v>
      </c>
      <c r="V392" s="153">
        <f t="shared" si="229"/>
        <v>-84</v>
      </c>
    </row>
    <row r="393" spans="1:22" ht="12.75">
      <c r="A393" s="297"/>
      <c r="B393" s="73">
        <v>14</v>
      </c>
      <c r="C393" s="62" t="s">
        <v>219</v>
      </c>
      <c r="D393" s="268">
        <v>24</v>
      </c>
      <c r="E393" s="268">
        <v>1965</v>
      </c>
      <c r="F393" s="164">
        <v>1116.83</v>
      </c>
      <c r="G393" s="164">
        <v>982.04</v>
      </c>
      <c r="H393" s="192">
        <v>5.391</v>
      </c>
      <c r="I393" s="153">
        <f t="shared" si="220"/>
        <v>5.391</v>
      </c>
      <c r="J393" s="192">
        <v>3.84</v>
      </c>
      <c r="K393" s="153">
        <f t="shared" si="221"/>
        <v>3.606</v>
      </c>
      <c r="L393" s="153">
        <f t="shared" si="222"/>
        <v>3.8865</v>
      </c>
      <c r="M393" s="192">
        <v>35</v>
      </c>
      <c r="N393" s="153">
        <f t="shared" si="223"/>
        <v>1.785</v>
      </c>
      <c r="O393" s="192">
        <v>29.5</v>
      </c>
      <c r="P393" s="153">
        <f>O393*0.051</f>
        <v>1.5045</v>
      </c>
      <c r="Q393" s="153">
        <f t="shared" si="224"/>
        <v>160</v>
      </c>
      <c r="R393" s="153">
        <f t="shared" si="225"/>
        <v>150.25</v>
      </c>
      <c r="S393" s="153">
        <f t="shared" si="226"/>
        <v>161.9375</v>
      </c>
      <c r="T393" s="153">
        <f t="shared" si="227"/>
        <v>0.046499999999999986</v>
      </c>
      <c r="U393" s="153">
        <f t="shared" si="228"/>
        <v>0.28049999999999997</v>
      </c>
      <c r="V393" s="153">
        <f t="shared" si="229"/>
        <v>-5.5</v>
      </c>
    </row>
    <row r="394" spans="1:22" ht="12.75">
      <c r="A394" s="297"/>
      <c r="B394" s="73">
        <v>15</v>
      </c>
      <c r="C394" s="62" t="s">
        <v>243</v>
      </c>
      <c r="D394" s="266">
        <v>4</v>
      </c>
      <c r="E394" s="266">
        <v>1870</v>
      </c>
      <c r="F394" s="156">
        <v>160.97</v>
      </c>
      <c r="G394" s="156">
        <v>160.97</v>
      </c>
      <c r="H394" s="156">
        <v>1.146</v>
      </c>
      <c r="I394" s="153">
        <f t="shared" si="220"/>
        <v>1.146</v>
      </c>
      <c r="J394" s="156">
        <v>0.64</v>
      </c>
      <c r="K394" s="153">
        <f t="shared" si="221"/>
        <v>0.6359999999999999</v>
      </c>
      <c r="L394" s="153">
        <f t="shared" si="222"/>
        <v>0.8145</v>
      </c>
      <c r="M394" s="156">
        <v>10</v>
      </c>
      <c r="N394" s="153">
        <f t="shared" si="223"/>
        <v>0.51</v>
      </c>
      <c r="O394" s="156">
        <v>6.5</v>
      </c>
      <c r="P394" s="153">
        <f>O394*0.051</f>
        <v>0.33149999999999996</v>
      </c>
      <c r="Q394" s="153">
        <f t="shared" si="224"/>
        <v>160</v>
      </c>
      <c r="R394" s="153">
        <f t="shared" si="225"/>
        <v>158.99999999999997</v>
      </c>
      <c r="S394" s="153">
        <f t="shared" si="226"/>
        <v>203.625</v>
      </c>
      <c r="T394" s="153">
        <f t="shared" si="227"/>
        <v>0.1745</v>
      </c>
      <c r="U394" s="153">
        <f t="shared" si="228"/>
        <v>0.17850000000000005</v>
      </c>
      <c r="V394" s="153">
        <f t="shared" si="229"/>
        <v>-3.5</v>
      </c>
    </row>
    <row r="395" spans="1:22" ht="12.75">
      <c r="A395" s="297"/>
      <c r="B395" s="13">
        <v>16</v>
      </c>
      <c r="C395" s="23" t="s">
        <v>291</v>
      </c>
      <c r="D395" s="267">
        <v>47</v>
      </c>
      <c r="E395" s="267">
        <v>1969</v>
      </c>
      <c r="F395" s="153">
        <v>1893.25</v>
      </c>
      <c r="G395" s="153">
        <v>1893.25</v>
      </c>
      <c r="H395" s="153">
        <v>12.926</v>
      </c>
      <c r="I395" s="153">
        <f t="shared" si="220"/>
        <v>12.926</v>
      </c>
      <c r="J395" s="153">
        <v>7.44</v>
      </c>
      <c r="K395" s="153">
        <f t="shared" si="221"/>
        <v>7.3797500000000005</v>
      </c>
      <c r="L395" s="153">
        <f t="shared" si="222"/>
        <v>9.0596</v>
      </c>
      <c r="M395" s="153">
        <v>108.75</v>
      </c>
      <c r="N395" s="153">
        <f t="shared" si="223"/>
        <v>5.54625</v>
      </c>
      <c r="O395" s="153">
        <v>72</v>
      </c>
      <c r="P395" s="153">
        <f>O395*0.0537</f>
        <v>3.8663999999999996</v>
      </c>
      <c r="Q395" s="153">
        <f t="shared" si="224"/>
        <v>158.29787234042553</v>
      </c>
      <c r="R395" s="153">
        <f t="shared" si="225"/>
        <v>157.01595744680853</v>
      </c>
      <c r="S395" s="153">
        <f t="shared" si="226"/>
        <v>192.75744680851065</v>
      </c>
      <c r="T395" s="153">
        <f t="shared" si="227"/>
        <v>1.6195999999999993</v>
      </c>
      <c r="U395" s="153">
        <f t="shared" si="228"/>
        <v>1.67985</v>
      </c>
      <c r="V395" s="153">
        <f t="shared" si="229"/>
        <v>-36.75</v>
      </c>
    </row>
    <row r="396" spans="1:22" ht="12.75">
      <c r="A396" s="297"/>
      <c r="B396" s="13">
        <v>17</v>
      </c>
      <c r="C396" s="77" t="s">
        <v>295</v>
      </c>
      <c r="D396" s="267">
        <v>45</v>
      </c>
      <c r="E396" s="267">
        <v>1981</v>
      </c>
      <c r="F396" s="153">
        <v>2252.8</v>
      </c>
      <c r="G396" s="153">
        <v>2252.8</v>
      </c>
      <c r="H396" s="153">
        <v>7.7</v>
      </c>
      <c r="I396" s="153">
        <v>3.36</v>
      </c>
      <c r="J396" s="153">
        <v>4.34</v>
      </c>
      <c r="K396" s="153">
        <f>H396-N396</f>
        <v>3.7799000000000005</v>
      </c>
      <c r="L396" s="153">
        <f>H396-P396</f>
        <v>4.34375</v>
      </c>
      <c r="M396" s="153">
        <v>73</v>
      </c>
      <c r="N396" s="153">
        <f>M396*0.0537</f>
        <v>3.9200999999999997</v>
      </c>
      <c r="O396" s="153">
        <v>62.5</v>
      </c>
      <c r="P396" s="153">
        <f>O396*0.0537</f>
        <v>3.3562499999999997</v>
      </c>
      <c r="Q396" s="153">
        <f t="shared" si="224"/>
        <v>96.44444444444444</v>
      </c>
      <c r="R396" s="153">
        <f t="shared" si="225"/>
        <v>83.99777777777778</v>
      </c>
      <c r="S396" s="153">
        <f t="shared" si="226"/>
        <v>96.52777777777777</v>
      </c>
      <c r="T396" s="153">
        <f t="shared" si="227"/>
        <v>0.003750000000000142</v>
      </c>
      <c r="U396" s="153">
        <f t="shared" si="228"/>
        <v>0.56385</v>
      </c>
      <c r="V396" s="153">
        <f t="shared" si="229"/>
        <v>-10.5</v>
      </c>
    </row>
    <row r="397" spans="1:22" ht="12.75">
      <c r="A397" s="297"/>
      <c r="B397" s="13">
        <v>18</v>
      </c>
      <c r="C397" s="77" t="s">
        <v>316</v>
      </c>
      <c r="D397" s="267">
        <v>24</v>
      </c>
      <c r="E397" s="267">
        <v>1993</v>
      </c>
      <c r="F397" s="153">
        <v>1351.27</v>
      </c>
      <c r="G397" s="153">
        <v>1351.27</v>
      </c>
      <c r="H397" s="153">
        <v>5.3</v>
      </c>
      <c r="I397" s="153">
        <v>1.48</v>
      </c>
      <c r="J397" s="153">
        <v>3.82</v>
      </c>
      <c r="K397" s="153">
        <f>H397-N397</f>
        <v>3.6353</v>
      </c>
      <c r="L397" s="153">
        <f>H397-P397</f>
        <v>3.82325</v>
      </c>
      <c r="M397" s="153">
        <v>31</v>
      </c>
      <c r="N397" s="153">
        <f>M397*0.0537</f>
        <v>1.6646999999999998</v>
      </c>
      <c r="O397" s="153">
        <v>27.5</v>
      </c>
      <c r="P397" s="153">
        <f>O397*0.0537</f>
        <v>1.47675</v>
      </c>
      <c r="Q397" s="153">
        <f t="shared" si="224"/>
        <v>159.16666666666666</v>
      </c>
      <c r="R397" s="153">
        <f t="shared" si="225"/>
        <v>151.47083333333333</v>
      </c>
      <c r="S397" s="153">
        <f t="shared" si="226"/>
        <v>159.30208333333334</v>
      </c>
      <c r="T397" s="153">
        <f t="shared" si="227"/>
        <v>0.003249999999999975</v>
      </c>
      <c r="U397" s="153">
        <f t="shared" si="228"/>
        <v>0.18794999999999984</v>
      </c>
      <c r="V397" s="153">
        <f t="shared" si="229"/>
        <v>-3.5</v>
      </c>
    </row>
    <row r="398" spans="1:22" ht="12.75">
      <c r="A398" s="297"/>
      <c r="B398" s="13">
        <v>19</v>
      </c>
      <c r="C398" s="84" t="s">
        <v>362</v>
      </c>
      <c r="D398" s="269">
        <v>18</v>
      </c>
      <c r="E398" s="269">
        <v>1987</v>
      </c>
      <c r="F398" s="160">
        <v>1175.23</v>
      </c>
      <c r="G398" s="160">
        <v>1175.23</v>
      </c>
      <c r="H398" s="160">
        <v>5.112</v>
      </c>
      <c r="I398" s="160">
        <f>H398</f>
        <v>5.112</v>
      </c>
      <c r="J398" s="160">
        <v>3.2</v>
      </c>
      <c r="K398" s="160">
        <f>I398-N398</f>
        <v>2.919</v>
      </c>
      <c r="L398" s="160">
        <f>I398-P398</f>
        <v>3.378</v>
      </c>
      <c r="M398" s="160">
        <v>43</v>
      </c>
      <c r="N398" s="160">
        <f>M398*0.051</f>
        <v>2.193</v>
      </c>
      <c r="O398" s="160">
        <v>34</v>
      </c>
      <c r="P398" s="160">
        <f>O398*0.051</f>
        <v>1.734</v>
      </c>
      <c r="Q398" s="160">
        <f t="shared" si="224"/>
        <v>177.77777777777777</v>
      </c>
      <c r="R398" s="160">
        <f t="shared" si="225"/>
        <v>162.16666666666666</v>
      </c>
      <c r="S398" s="160">
        <f t="shared" si="226"/>
        <v>187.66666666666666</v>
      </c>
      <c r="T398" s="160">
        <f t="shared" si="227"/>
        <v>0.17799999999999994</v>
      </c>
      <c r="U398" s="160">
        <f t="shared" si="228"/>
        <v>0.4590000000000001</v>
      </c>
      <c r="V398" s="160">
        <f t="shared" si="229"/>
        <v>-9</v>
      </c>
    </row>
    <row r="399" spans="1:22" ht="12.75">
      <c r="A399" s="297"/>
      <c r="B399" s="13">
        <v>20</v>
      </c>
      <c r="C399" s="90" t="s">
        <v>397</v>
      </c>
      <c r="D399" s="270">
        <v>4</v>
      </c>
      <c r="E399" s="271" t="s">
        <v>25</v>
      </c>
      <c r="F399" s="161">
        <v>191.55</v>
      </c>
      <c r="G399" s="161">
        <v>191.55</v>
      </c>
      <c r="H399" s="161">
        <v>0.7</v>
      </c>
      <c r="I399" s="153">
        <v>0.7</v>
      </c>
      <c r="J399" s="153">
        <v>0.4</v>
      </c>
      <c r="K399" s="153">
        <v>0.38265999999999994</v>
      </c>
      <c r="L399" s="153">
        <v>0.48844</v>
      </c>
      <c r="M399" s="161">
        <v>6</v>
      </c>
      <c r="N399" s="153">
        <v>0.31734</v>
      </c>
      <c r="O399" s="161">
        <v>4</v>
      </c>
      <c r="P399" s="153">
        <v>0.21156</v>
      </c>
      <c r="Q399" s="153">
        <v>100</v>
      </c>
      <c r="R399" s="153">
        <v>95.66499999999999</v>
      </c>
      <c r="S399" s="153">
        <v>122.11</v>
      </c>
      <c r="T399" s="153">
        <v>0.08843999999999996</v>
      </c>
      <c r="U399" s="153">
        <v>0.10578000000000001</v>
      </c>
      <c r="V399" s="153">
        <v>-2</v>
      </c>
    </row>
    <row r="400" spans="1:22" ht="12.75">
      <c r="A400" s="297"/>
      <c r="B400" s="13">
        <v>21</v>
      </c>
      <c r="C400" s="90" t="s">
        <v>398</v>
      </c>
      <c r="D400" s="270">
        <v>29</v>
      </c>
      <c r="E400" s="271" t="s">
        <v>25</v>
      </c>
      <c r="F400" s="161">
        <v>1214.25</v>
      </c>
      <c r="G400" s="161">
        <v>824.98</v>
      </c>
      <c r="H400" s="161">
        <v>7.18</v>
      </c>
      <c r="I400" s="153">
        <v>7.18</v>
      </c>
      <c r="J400" s="153">
        <v>4.49</v>
      </c>
      <c r="K400" s="153">
        <v>4.482609999999999</v>
      </c>
      <c r="L400" s="153">
        <v>6.934590399999999</v>
      </c>
      <c r="M400" s="161">
        <v>51</v>
      </c>
      <c r="N400" s="153">
        <v>2.69739</v>
      </c>
      <c r="O400" s="161">
        <v>4.64</v>
      </c>
      <c r="P400" s="153">
        <v>0.24540959999999998</v>
      </c>
      <c r="Q400" s="153">
        <v>154.82758620689654</v>
      </c>
      <c r="R400" s="153">
        <v>154.57275862068965</v>
      </c>
      <c r="S400" s="153">
        <v>239.12380689655168</v>
      </c>
      <c r="T400" s="153">
        <v>2.444590399999999</v>
      </c>
      <c r="U400" s="153">
        <v>2.4519804</v>
      </c>
      <c r="V400" s="153">
        <v>-46.36</v>
      </c>
    </row>
    <row r="401" spans="1:22" ht="12.75">
      <c r="A401" s="297"/>
      <c r="B401" s="13">
        <v>22</v>
      </c>
      <c r="C401" s="91" t="s">
        <v>417</v>
      </c>
      <c r="D401" s="267">
        <v>30</v>
      </c>
      <c r="E401" s="267">
        <v>1992</v>
      </c>
      <c r="F401" s="153">
        <v>1576.72</v>
      </c>
      <c r="G401" s="153">
        <v>1576.72</v>
      </c>
      <c r="H401" s="153">
        <v>4.5</v>
      </c>
      <c r="I401" s="153">
        <v>4.5</v>
      </c>
      <c r="J401" s="153">
        <v>1.903</v>
      </c>
      <c r="K401" s="153">
        <f aca="true" t="shared" si="230" ref="K401:K406">I401-N401</f>
        <v>1.6589999999999998</v>
      </c>
      <c r="L401" s="153">
        <f aca="true" t="shared" si="231" ref="L401:L406">I401-P401</f>
        <v>2.439</v>
      </c>
      <c r="M401" s="153">
        <v>51</v>
      </c>
      <c r="N401" s="153">
        <v>2.841</v>
      </c>
      <c r="O401" s="153">
        <v>37</v>
      </c>
      <c r="P401" s="153">
        <v>2.061</v>
      </c>
      <c r="Q401" s="153">
        <f>J401/D401*1000</f>
        <v>63.43333333333333</v>
      </c>
      <c r="R401" s="153">
        <f>K401/D401*1000</f>
        <v>55.3</v>
      </c>
      <c r="S401" s="153">
        <f>L401/D401*1000</f>
        <v>81.3</v>
      </c>
      <c r="T401" s="153">
        <f aca="true" t="shared" si="232" ref="T401:T406">L401-J401</f>
        <v>0.536</v>
      </c>
      <c r="U401" s="153">
        <f aca="true" t="shared" si="233" ref="U401:U406">N401-P401</f>
        <v>0.7800000000000002</v>
      </c>
      <c r="V401" s="153">
        <f aca="true" t="shared" si="234" ref="V401:V406">O401-M401</f>
        <v>-14</v>
      </c>
    </row>
    <row r="402" spans="1:22" ht="12.75">
      <c r="A402" s="297"/>
      <c r="B402" s="13">
        <v>23</v>
      </c>
      <c r="C402" s="5" t="s">
        <v>442</v>
      </c>
      <c r="D402" s="267">
        <v>22</v>
      </c>
      <c r="E402" s="267" t="s">
        <v>25</v>
      </c>
      <c r="F402" s="153">
        <v>1229.1</v>
      </c>
      <c r="G402" s="153">
        <v>1229.1</v>
      </c>
      <c r="H402" s="153">
        <v>5.777</v>
      </c>
      <c r="I402" s="153">
        <f aca="true" t="shared" si="235" ref="I402:I416">H402</f>
        <v>5.777</v>
      </c>
      <c r="J402" s="153">
        <v>3.36</v>
      </c>
      <c r="K402" s="153">
        <f t="shared" si="230"/>
        <v>3.17018</v>
      </c>
      <c r="L402" s="153">
        <f t="shared" si="231"/>
        <v>3.9517100000000003</v>
      </c>
      <c r="M402" s="162">
        <v>46</v>
      </c>
      <c r="N402" s="153">
        <f>M402*0.05667</f>
        <v>2.60682</v>
      </c>
      <c r="O402" s="163">
        <v>35.79</v>
      </c>
      <c r="P402" s="153">
        <f>O402*0.051</f>
        <v>1.8252899999999999</v>
      </c>
      <c r="Q402" s="153">
        <f>J402*1000/D402</f>
        <v>152.72727272727272</v>
      </c>
      <c r="R402" s="153">
        <f>K402*1000/D402</f>
        <v>144.09909090909093</v>
      </c>
      <c r="S402" s="153">
        <f>L402*1000/D402</f>
        <v>179.62318181818185</v>
      </c>
      <c r="T402" s="153">
        <f t="shared" si="232"/>
        <v>0.5917100000000004</v>
      </c>
      <c r="U402" s="153">
        <f t="shared" si="233"/>
        <v>0.7815300000000001</v>
      </c>
      <c r="V402" s="153">
        <f t="shared" si="234"/>
        <v>-10.21</v>
      </c>
    </row>
    <row r="403" spans="1:22" ht="12.75">
      <c r="A403" s="297"/>
      <c r="B403" s="13">
        <v>24</v>
      </c>
      <c r="C403" s="62" t="s">
        <v>470</v>
      </c>
      <c r="D403" s="267">
        <v>39</v>
      </c>
      <c r="E403" s="267">
        <v>1992</v>
      </c>
      <c r="F403" s="153">
        <v>2279.72</v>
      </c>
      <c r="G403" s="153">
        <v>2279.72</v>
      </c>
      <c r="H403" s="153">
        <v>9.989</v>
      </c>
      <c r="I403" s="153">
        <f t="shared" si="235"/>
        <v>9.989</v>
      </c>
      <c r="J403" s="153">
        <v>6.24</v>
      </c>
      <c r="K403" s="153">
        <f t="shared" si="230"/>
        <v>5.2970000000000015</v>
      </c>
      <c r="L403" s="153">
        <f t="shared" si="231"/>
        <v>6.317000000000001</v>
      </c>
      <c r="M403" s="153">
        <v>92</v>
      </c>
      <c r="N403" s="153">
        <f>M403*0.051</f>
        <v>4.691999999999999</v>
      </c>
      <c r="O403" s="153">
        <v>72</v>
      </c>
      <c r="P403" s="153">
        <f>O403*0.051</f>
        <v>3.6719999999999997</v>
      </c>
      <c r="Q403" s="155">
        <f>J403*1000/D403</f>
        <v>160</v>
      </c>
      <c r="R403" s="153">
        <f>K403*1000/D403</f>
        <v>135.82051282051287</v>
      </c>
      <c r="S403" s="153">
        <f>L403*1000/D403</f>
        <v>161.974358974359</v>
      </c>
      <c r="T403" s="153">
        <f t="shared" si="232"/>
        <v>0.07700000000000085</v>
      </c>
      <c r="U403" s="153">
        <f t="shared" si="233"/>
        <v>1.0199999999999996</v>
      </c>
      <c r="V403" s="153">
        <f t="shared" si="234"/>
        <v>-20</v>
      </c>
    </row>
    <row r="404" spans="1:22" ht="12.75">
      <c r="A404" s="297"/>
      <c r="B404" s="13">
        <v>25</v>
      </c>
      <c r="C404" s="62" t="s">
        <v>491</v>
      </c>
      <c r="D404" s="267">
        <v>10</v>
      </c>
      <c r="E404" s="267">
        <v>1968</v>
      </c>
      <c r="F404" s="153">
        <v>665.81</v>
      </c>
      <c r="G404" s="153">
        <v>665.81</v>
      </c>
      <c r="H404" s="153">
        <v>2.466</v>
      </c>
      <c r="I404" s="153">
        <f t="shared" si="235"/>
        <v>2.466</v>
      </c>
      <c r="J404" s="153">
        <v>1.6</v>
      </c>
      <c r="K404" s="153">
        <f t="shared" si="230"/>
        <v>1.0890000000000002</v>
      </c>
      <c r="L404" s="153">
        <f t="shared" si="231"/>
        <v>1.7010000000000003</v>
      </c>
      <c r="M404" s="153">
        <v>27</v>
      </c>
      <c r="N404" s="153">
        <f>M404*0.051</f>
        <v>1.377</v>
      </c>
      <c r="O404" s="153">
        <v>15</v>
      </c>
      <c r="P404" s="153">
        <f>O404*0.051</f>
        <v>0.7649999999999999</v>
      </c>
      <c r="Q404" s="155">
        <f>J404*1000/D404</f>
        <v>160</v>
      </c>
      <c r="R404" s="153">
        <f>K404*1000/D404</f>
        <v>108.90000000000002</v>
      </c>
      <c r="S404" s="153">
        <f>L404*1000/D404</f>
        <v>170.10000000000002</v>
      </c>
      <c r="T404" s="153">
        <f t="shared" si="232"/>
        <v>0.1010000000000002</v>
      </c>
      <c r="U404" s="153">
        <f t="shared" si="233"/>
        <v>0.6120000000000001</v>
      </c>
      <c r="V404" s="153">
        <f t="shared" si="234"/>
        <v>-12</v>
      </c>
    </row>
    <row r="405" spans="1:22" ht="12.75">
      <c r="A405" s="297"/>
      <c r="B405" s="73">
        <v>26</v>
      </c>
      <c r="C405" s="62" t="s">
        <v>492</v>
      </c>
      <c r="D405" s="267">
        <v>8</v>
      </c>
      <c r="E405" s="267">
        <v>1962</v>
      </c>
      <c r="F405" s="153">
        <v>349.29</v>
      </c>
      <c r="G405" s="153">
        <v>349.29</v>
      </c>
      <c r="H405" s="153">
        <v>1.892</v>
      </c>
      <c r="I405" s="153">
        <f t="shared" si="235"/>
        <v>1.892</v>
      </c>
      <c r="J405" s="153">
        <v>1.28</v>
      </c>
      <c r="K405" s="153">
        <f t="shared" si="230"/>
        <v>1.2799999999999998</v>
      </c>
      <c r="L405" s="153">
        <f t="shared" si="231"/>
        <v>1.535</v>
      </c>
      <c r="M405" s="153">
        <v>12</v>
      </c>
      <c r="N405" s="153">
        <f>M405*0.051</f>
        <v>0.612</v>
      </c>
      <c r="O405" s="153">
        <v>7</v>
      </c>
      <c r="P405" s="153">
        <f>O405*0.051</f>
        <v>0.357</v>
      </c>
      <c r="Q405" s="153">
        <f>J405*1000/D405</f>
        <v>160</v>
      </c>
      <c r="R405" s="153">
        <f>K405*1000/D405</f>
        <v>159.99999999999997</v>
      </c>
      <c r="S405" s="153">
        <f>L405*1000/D405</f>
        <v>191.875</v>
      </c>
      <c r="T405" s="153">
        <f t="shared" si="232"/>
        <v>0.2549999999999999</v>
      </c>
      <c r="U405" s="153">
        <f t="shared" si="233"/>
        <v>0.255</v>
      </c>
      <c r="V405" s="153">
        <f t="shared" si="234"/>
        <v>-5</v>
      </c>
    </row>
    <row r="406" spans="1:22" ht="12.75">
      <c r="A406" s="297"/>
      <c r="B406" s="73">
        <v>27</v>
      </c>
      <c r="C406" s="197" t="s">
        <v>493</v>
      </c>
      <c r="D406" s="271">
        <v>9</v>
      </c>
      <c r="E406" s="271">
        <v>1979</v>
      </c>
      <c r="F406" s="198" t="s">
        <v>494</v>
      </c>
      <c r="G406" s="198">
        <v>513.1</v>
      </c>
      <c r="H406" s="153">
        <v>2</v>
      </c>
      <c r="I406" s="153">
        <f t="shared" si="235"/>
        <v>2</v>
      </c>
      <c r="J406" s="198">
        <v>1.44</v>
      </c>
      <c r="K406" s="153">
        <f t="shared" si="230"/>
        <v>1.286</v>
      </c>
      <c r="L406" s="153">
        <f t="shared" si="231"/>
        <v>1.541</v>
      </c>
      <c r="M406" s="153">
        <v>14</v>
      </c>
      <c r="N406" s="153">
        <f>M406*0.051</f>
        <v>0.714</v>
      </c>
      <c r="O406" s="153">
        <v>9</v>
      </c>
      <c r="P406" s="153">
        <f>O406*0.051</f>
        <v>0.45899999999999996</v>
      </c>
      <c r="Q406" s="153">
        <f>J406*1000/D406</f>
        <v>160</v>
      </c>
      <c r="R406" s="153">
        <f>K406*1000/D406</f>
        <v>142.88888888888889</v>
      </c>
      <c r="S406" s="153">
        <f>L406*1000/D406</f>
        <v>171.22222222222223</v>
      </c>
      <c r="T406" s="153">
        <f t="shared" si="232"/>
        <v>0.10099999999999998</v>
      </c>
      <c r="U406" s="153">
        <f t="shared" si="233"/>
        <v>0.255</v>
      </c>
      <c r="V406" s="153">
        <f t="shared" si="234"/>
        <v>-5</v>
      </c>
    </row>
    <row r="407" spans="1:22" ht="12.75">
      <c r="A407" s="297"/>
      <c r="B407" s="73">
        <v>28</v>
      </c>
      <c r="C407" s="23" t="s">
        <v>543</v>
      </c>
      <c r="D407" s="267">
        <v>60</v>
      </c>
      <c r="E407" s="267" t="s">
        <v>25</v>
      </c>
      <c r="F407" s="153">
        <v>3278.15</v>
      </c>
      <c r="G407" s="153">
        <v>3278.15</v>
      </c>
      <c r="H407" s="153">
        <v>16.512</v>
      </c>
      <c r="I407" s="153">
        <f t="shared" si="235"/>
        <v>16.512</v>
      </c>
      <c r="J407" s="153">
        <f aca="true" t="shared" si="236" ref="J407:J414">D407*0.1456</f>
        <v>8.736</v>
      </c>
      <c r="K407" s="153">
        <f aca="true" t="shared" si="237" ref="K407:K416">I407-N407</f>
        <v>9.488900000000001</v>
      </c>
      <c r="L407" s="153">
        <f aca="true" t="shared" si="238" ref="L407:L416">I407-P407</f>
        <v>9.81517</v>
      </c>
      <c r="M407" s="153">
        <v>127</v>
      </c>
      <c r="N407" s="153">
        <f aca="true" t="shared" si="239" ref="N407:N414">M407*0.0553</f>
        <v>7.0231</v>
      </c>
      <c r="O407" s="153">
        <v>121.1</v>
      </c>
      <c r="P407" s="153">
        <f aca="true" t="shared" si="240" ref="P407:P414">O407*0.0553</f>
        <v>6.69683</v>
      </c>
      <c r="Q407" s="153">
        <v>160</v>
      </c>
      <c r="R407" s="153">
        <f aca="true" t="shared" si="241" ref="R407:R416">K407*1000/D407</f>
        <v>158.14833333333337</v>
      </c>
      <c r="S407" s="153">
        <f aca="true" t="shared" si="242" ref="S407:S416">L407*1000/D407</f>
        <v>163.58616666666666</v>
      </c>
      <c r="T407" s="153">
        <f aca="true" t="shared" si="243" ref="T407:T416">L407-J407</f>
        <v>1.0791699999999995</v>
      </c>
      <c r="U407" s="153">
        <f aca="true" t="shared" si="244" ref="U407:U416">N407-P407</f>
        <v>0.32627000000000006</v>
      </c>
      <c r="V407" s="153">
        <f aca="true" t="shared" si="245" ref="V407:V416">O407-M407</f>
        <v>-5.900000000000006</v>
      </c>
    </row>
    <row r="408" spans="1:22" ht="12.75">
      <c r="A408" s="297"/>
      <c r="B408" s="73">
        <v>29</v>
      </c>
      <c r="C408" s="199" t="s">
        <v>544</v>
      </c>
      <c r="D408" s="271">
        <v>4</v>
      </c>
      <c r="E408" s="267" t="s">
        <v>25</v>
      </c>
      <c r="F408" s="198">
        <v>156.81</v>
      </c>
      <c r="G408" s="198">
        <v>156.81</v>
      </c>
      <c r="H408" s="153">
        <v>0.98</v>
      </c>
      <c r="I408" s="153">
        <f t="shared" si="235"/>
        <v>0.98</v>
      </c>
      <c r="J408" s="153">
        <f t="shared" si="236"/>
        <v>0.5824</v>
      </c>
      <c r="K408" s="153">
        <f t="shared" si="237"/>
        <v>0.5929</v>
      </c>
      <c r="L408" s="153">
        <f t="shared" si="238"/>
        <v>0.7035</v>
      </c>
      <c r="M408" s="153">
        <v>7</v>
      </c>
      <c r="N408" s="153">
        <f t="shared" si="239"/>
        <v>0.3871</v>
      </c>
      <c r="O408" s="153">
        <v>5</v>
      </c>
      <c r="P408" s="153">
        <f t="shared" si="240"/>
        <v>0.2765</v>
      </c>
      <c r="Q408" s="153">
        <v>160</v>
      </c>
      <c r="R408" s="153">
        <f t="shared" si="241"/>
        <v>148.225</v>
      </c>
      <c r="S408" s="153">
        <f t="shared" si="242"/>
        <v>175.875</v>
      </c>
      <c r="T408" s="153">
        <f t="shared" si="243"/>
        <v>0.12109999999999999</v>
      </c>
      <c r="U408" s="153">
        <f t="shared" si="244"/>
        <v>0.11059999999999998</v>
      </c>
      <c r="V408" s="153">
        <f t="shared" si="245"/>
        <v>-2</v>
      </c>
    </row>
    <row r="409" spans="1:22" ht="12.75">
      <c r="A409" s="297"/>
      <c r="B409" s="73">
        <v>30</v>
      </c>
      <c r="C409" s="5" t="s">
        <v>547</v>
      </c>
      <c r="D409" s="267">
        <v>20</v>
      </c>
      <c r="E409" s="267" t="s">
        <v>25</v>
      </c>
      <c r="F409" s="153">
        <v>1047.24</v>
      </c>
      <c r="G409" s="153">
        <v>1047.24</v>
      </c>
      <c r="H409" s="153">
        <v>5.284</v>
      </c>
      <c r="I409" s="153">
        <f t="shared" si="235"/>
        <v>5.284</v>
      </c>
      <c r="J409" s="153">
        <f t="shared" si="236"/>
        <v>2.912</v>
      </c>
      <c r="K409" s="153">
        <f t="shared" si="237"/>
        <v>3.0719999999999996</v>
      </c>
      <c r="L409" s="153">
        <f t="shared" si="238"/>
        <v>3.4037999999999995</v>
      </c>
      <c r="M409" s="153">
        <v>40</v>
      </c>
      <c r="N409" s="153">
        <f t="shared" si="239"/>
        <v>2.212</v>
      </c>
      <c r="O409" s="153">
        <v>34</v>
      </c>
      <c r="P409" s="153">
        <f t="shared" si="240"/>
        <v>1.8802</v>
      </c>
      <c r="Q409" s="153">
        <v>160</v>
      </c>
      <c r="R409" s="153">
        <f t="shared" si="241"/>
        <v>153.59999999999997</v>
      </c>
      <c r="S409" s="153">
        <f t="shared" si="242"/>
        <v>170.18999999999997</v>
      </c>
      <c r="T409" s="153">
        <f t="shared" si="243"/>
        <v>0.49179999999999957</v>
      </c>
      <c r="U409" s="153">
        <f t="shared" si="244"/>
        <v>0.3318000000000001</v>
      </c>
      <c r="V409" s="153">
        <f t="shared" si="245"/>
        <v>-6</v>
      </c>
    </row>
    <row r="410" spans="1:22" ht="12.75">
      <c r="A410" s="297"/>
      <c r="B410" s="73">
        <v>31</v>
      </c>
      <c r="C410" s="5" t="s">
        <v>548</v>
      </c>
      <c r="D410" s="267">
        <v>40</v>
      </c>
      <c r="E410" s="267" t="s">
        <v>25</v>
      </c>
      <c r="F410" s="153">
        <v>2146.15</v>
      </c>
      <c r="G410" s="153">
        <v>2146.15</v>
      </c>
      <c r="H410" s="153">
        <v>9.78</v>
      </c>
      <c r="I410" s="153">
        <f t="shared" si="235"/>
        <v>9.78</v>
      </c>
      <c r="J410" s="153">
        <f t="shared" si="236"/>
        <v>5.824</v>
      </c>
      <c r="K410" s="153">
        <f t="shared" si="237"/>
        <v>5.853699999999999</v>
      </c>
      <c r="L410" s="153">
        <f t="shared" si="238"/>
        <v>6.849099999999999</v>
      </c>
      <c r="M410" s="153">
        <v>71</v>
      </c>
      <c r="N410" s="153">
        <f t="shared" si="239"/>
        <v>3.9263000000000003</v>
      </c>
      <c r="O410" s="153">
        <v>53</v>
      </c>
      <c r="P410" s="153">
        <f t="shared" si="240"/>
        <v>2.9309000000000003</v>
      </c>
      <c r="Q410" s="153">
        <v>160</v>
      </c>
      <c r="R410" s="153">
        <f t="shared" si="241"/>
        <v>146.34249999999997</v>
      </c>
      <c r="S410" s="153">
        <f t="shared" si="242"/>
        <v>171.2275</v>
      </c>
      <c r="T410" s="153">
        <f t="shared" si="243"/>
        <v>1.0250999999999992</v>
      </c>
      <c r="U410" s="153">
        <f t="shared" si="244"/>
        <v>0.9954000000000001</v>
      </c>
      <c r="V410" s="153">
        <f t="shared" si="245"/>
        <v>-18</v>
      </c>
    </row>
    <row r="411" spans="1:22" ht="12.75">
      <c r="A411" s="297"/>
      <c r="B411" s="73">
        <v>32</v>
      </c>
      <c r="C411" s="5" t="s">
        <v>549</v>
      </c>
      <c r="D411" s="267">
        <v>9</v>
      </c>
      <c r="E411" s="267" t="s">
        <v>25</v>
      </c>
      <c r="F411" s="153">
        <v>624.82</v>
      </c>
      <c r="G411" s="153">
        <v>624.82</v>
      </c>
      <c r="H411" s="153">
        <v>2.649</v>
      </c>
      <c r="I411" s="153">
        <f t="shared" si="235"/>
        <v>2.649</v>
      </c>
      <c r="J411" s="153">
        <f t="shared" si="236"/>
        <v>1.3104</v>
      </c>
      <c r="K411" s="153">
        <f t="shared" si="237"/>
        <v>1.0453</v>
      </c>
      <c r="L411" s="153">
        <f t="shared" si="238"/>
        <v>1.543</v>
      </c>
      <c r="M411" s="153">
        <v>29</v>
      </c>
      <c r="N411" s="153">
        <f t="shared" si="239"/>
        <v>1.6037000000000001</v>
      </c>
      <c r="O411" s="153">
        <v>20</v>
      </c>
      <c r="P411" s="153">
        <f t="shared" si="240"/>
        <v>1.106</v>
      </c>
      <c r="Q411" s="153">
        <v>160</v>
      </c>
      <c r="R411" s="153">
        <f t="shared" si="241"/>
        <v>116.14444444444445</v>
      </c>
      <c r="S411" s="153">
        <f t="shared" si="242"/>
        <v>171.44444444444446</v>
      </c>
      <c r="T411" s="153">
        <f t="shared" si="243"/>
        <v>0.23259999999999992</v>
      </c>
      <c r="U411" s="153">
        <f t="shared" si="244"/>
        <v>0.49770000000000003</v>
      </c>
      <c r="V411" s="153">
        <f t="shared" si="245"/>
        <v>-9</v>
      </c>
    </row>
    <row r="412" spans="1:22" ht="12.75">
      <c r="A412" s="297"/>
      <c r="B412" s="73">
        <v>33</v>
      </c>
      <c r="C412" s="5" t="s">
        <v>550</v>
      </c>
      <c r="D412" s="267">
        <v>20</v>
      </c>
      <c r="E412" s="267" t="s">
        <v>25</v>
      </c>
      <c r="F412" s="153">
        <v>1085.15</v>
      </c>
      <c r="G412" s="153">
        <v>1085.15</v>
      </c>
      <c r="H412" s="153">
        <v>4.775</v>
      </c>
      <c r="I412" s="153">
        <f t="shared" si="235"/>
        <v>4.775</v>
      </c>
      <c r="J412" s="153">
        <f t="shared" si="236"/>
        <v>2.912</v>
      </c>
      <c r="K412" s="153">
        <f t="shared" si="237"/>
        <v>3.0607</v>
      </c>
      <c r="L412" s="153">
        <f t="shared" si="238"/>
        <v>3.4478000000000004</v>
      </c>
      <c r="M412" s="153">
        <v>31</v>
      </c>
      <c r="N412" s="153">
        <f t="shared" si="239"/>
        <v>1.7143000000000002</v>
      </c>
      <c r="O412" s="153">
        <v>24</v>
      </c>
      <c r="P412" s="153">
        <f t="shared" si="240"/>
        <v>1.3272</v>
      </c>
      <c r="Q412" s="153">
        <v>160</v>
      </c>
      <c r="R412" s="153">
        <f t="shared" si="241"/>
        <v>153.03500000000003</v>
      </c>
      <c r="S412" s="153">
        <f t="shared" si="242"/>
        <v>172.39000000000004</v>
      </c>
      <c r="T412" s="153">
        <f t="shared" si="243"/>
        <v>0.5358000000000005</v>
      </c>
      <c r="U412" s="153">
        <f t="shared" si="244"/>
        <v>0.3871000000000002</v>
      </c>
      <c r="V412" s="153">
        <f t="shared" si="245"/>
        <v>-7</v>
      </c>
    </row>
    <row r="413" spans="1:22" ht="12.75">
      <c r="A413" s="297"/>
      <c r="B413" s="73">
        <v>34</v>
      </c>
      <c r="C413" s="5" t="s">
        <v>551</v>
      </c>
      <c r="D413" s="267">
        <v>20</v>
      </c>
      <c r="E413" s="267" t="s">
        <v>25</v>
      </c>
      <c r="F413" s="153">
        <v>1084.22</v>
      </c>
      <c r="G413" s="153">
        <v>1084.22</v>
      </c>
      <c r="H413" s="153">
        <v>4.74</v>
      </c>
      <c r="I413" s="153">
        <f t="shared" si="235"/>
        <v>4.74</v>
      </c>
      <c r="J413" s="153">
        <f t="shared" si="236"/>
        <v>2.912</v>
      </c>
      <c r="K413" s="153">
        <f t="shared" si="237"/>
        <v>3.1363000000000003</v>
      </c>
      <c r="L413" s="153">
        <f t="shared" si="238"/>
        <v>3.3022</v>
      </c>
      <c r="M413" s="153">
        <v>29</v>
      </c>
      <c r="N413" s="153">
        <f t="shared" si="239"/>
        <v>1.6037000000000001</v>
      </c>
      <c r="O413" s="153">
        <v>26</v>
      </c>
      <c r="P413" s="153">
        <f t="shared" si="240"/>
        <v>1.4378</v>
      </c>
      <c r="Q413" s="153">
        <v>160</v>
      </c>
      <c r="R413" s="153">
        <f t="shared" si="241"/>
        <v>156.815</v>
      </c>
      <c r="S413" s="153">
        <f t="shared" si="242"/>
        <v>165.10999999999999</v>
      </c>
      <c r="T413" s="153">
        <f t="shared" si="243"/>
        <v>0.3902000000000001</v>
      </c>
      <c r="U413" s="153">
        <f t="shared" si="244"/>
        <v>0.16590000000000016</v>
      </c>
      <c r="V413" s="153">
        <f t="shared" si="245"/>
        <v>-3</v>
      </c>
    </row>
    <row r="414" spans="1:22" ht="12.75">
      <c r="A414" s="297"/>
      <c r="B414" s="73">
        <v>35</v>
      </c>
      <c r="C414" s="9" t="s">
        <v>552</v>
      </c>
      <c r="D414" s="268">
        <v>20</v>
      </c>
      <c r="E414" s="267" t="s">
        <v>25</v>
      </c>
      <c r="F414" s="164">
        <v>1075.35</v>
      </c>
      <c r="G414" s="164">
        <v>1075.35</v>
      </c>
      <c r="H414" s="164">
        <v>5.484</v>
      </c>
      <c r="I414" s="153">
        <f t="shared" si="235"/>
        <v>5.484</v>
      </c>
      <c r="J414" s="153">
        <f t="shared" si="236"/>
        <v>2.912</v>
      </c>
      <c r="K414" s="153">
        <f t="shared" si="237"/>
        <v>2.8296</v>
      </c>
      <c r="L414" s="153">
        <f t="shared" si="238"/>
        <v>3.63145</v>
      </c>
      <c r="M414" s="164">
        <v>48</v>
      </c>
      <c r="N414" s="153">
        <f t="shared" si="239"/>
        <v>2.6544</v>
      </c>
      <c r="O414" s="164">
        <v>33.5</v>
      </c>
      <c r="P414" s="153">
        <f t="shared" si="240"/>
        <v>1.8525500000000001</v>
      </c>
      <c r="Q414" s="153">
        <v>160</v>
      </c>
      <c r="R414" s="153">
        <f t="shared" si="241"/>
        <v>141.48</v>
      </c>
      <c r="S414" s="153">
        <f t="shared" si="242"/>
        <v>181.57250000000002</v>
      </c>
      <c r="T414" s="153">
        <f t="shared" si="243"/>
        <v>0.7194500000000001</v>
      </c>
      <c r="U414" s="153">
        <f t="shared" si="244"/>
        <v>0.8018499999999997</v>
      </c>
      <c r="V414" s="153">
        <f t="shared" si="245"/>
        <v>-14.5</v>
      </c>
    </row>
    <row r="415" spans="1:22" ht="12.75">
      <c r="A415" s="297"/>
      <c r="B415" s="73">
        <v>36</v>
      </c>
      <c r="C415" s="62" t="s">
        <v>595</v>
      </c>
      <c r="D415" s="267">
        <v>24</v>
      </c>
      <c r="E415" s="267">
        <v>1961</v>
      </c>
      <c r="F415" s="164">
        <v>911.79</v>
      </c>
      <c r="G415" s="164">
        <v>911.79</v>
      </c>
      <c r="H415" s="164">
        <v>1.853</v>
      </c>
      <c r="I415" s="164">
        <f t="shared" si="235"/>
        <v>1.853</v>
      </c>
      <c r="J415" s="164">
        <v>0</v>
      </c>
      <c r="K415" s="164">
        <f t="shared" si="237"/>
        <v>-0.03399999999999981</v>
      </c>
      <c r="L415" s="164">
        <f t="shared" si="238"/>
        <v>0.3615249999999999</v>
      </c>
      <c r="M415" s="164">
        <v>37</v>
      </c>
      <c r="N415" s="164">
        <f>M415*0.051</f>
        <v>1.8869999999999998</v>
      </c>
      <c r="O415" s="164">
        <v>27.852</v>
      </c>
      <c r="P415" s="164">
        <v>1.491475</v>
      </c>
      <c r="Q415" s="164">
        <f aca="true" t="shared" si="246" ref="Q415:Q421">J415*1000/D415</f>
        <v>0</v>
      </c>
      <c r="R415" s="164">
        <f t="shared" si="241"/>
        <v>-1.4166666666666587</v>
      </c>
      <c r="S415" s="164">
        <f t="shared" si="242"/>
        <v>15.06354166666666</v>
      </c>
      <c r="T415" s="164">
        <f t="shared" si="243"/>
        <v>0.3615249999999999</v>
      </c>
      <c r="U415" s="164">
        <f t="shared" si="244"/>
        <v>0.3955249999999997</v>
      </c>
      <c r="V415" s="164">
        <f t="shared" si="245"/>
        <v>-9.148</v>
      </c>
    </row>
    <row r="416" spans="1:22" ht="13.5" thickBot="1">
      <c r="A416" s="298"/>
      <c r="B416" s="290">
        <v>37</v>
      </c>
      <c r="C416" s="211" t="s">
        <v>596</v>
      </c>
      <c r="D416" s="272">
        <v>108</v>
      </c>
      <c r="E416" s="272">
        <v>1971</v>
      </c>
      <c r="F416" s="212">
        <v>2657.8</v>
      </c>
      <c r="G416" s="212">
        <v>2595.4</v>
      </c>
      <c r="H416" s="212">
        <v>29.4</v>
      </c>
      <c r="I416" s="212">
        <f t="shared" si="235"/>
        <v>29.4</v>
      </c>
      <c r="J416" s="212">
        <v>16.931592</v>
      </c>
      <c r="K416" s="212">
        <f t="shared" si="237"/>
        <v>15.273</v>
      </c>
      <c r="L416" s="212">
        <f t="shared" si="238"/>
        <v>20.77527</v>
      </c>
      <c r="M416" s="212">
        <v>277</v>
      </c>
      <c r="N416" s="212">
        <f>M416*0.051</f>
        <v>14.126999999999999</v>
      </c>
      <c r="O416" s="212">
        <v>161.059</v>
      </c>
      <c r="P416" s="212">
        <v>8.62473</v>
      </c>
      <c r="Q416" s="212">
        <f t="shared" si="246"/>
        <v>156.77399999999997</v>
      </c>
      <c r="R416" s="212">
        <f t="shared" si="241"/>
        <v>141.41666666666666</v>
      </c>
      <c r="S416" s="212">
        <f t="shared" si="242"/>
        <v>192.3636111111111</v>
      </c>
      <c r="T416" s="212">
        <f t="shared" si="243"/>
        <v>3.8436780000000006</v>
      </c>
      <c r="U416" s="212">
        <f t="shared" si="244"/>
        <v>5.502269999999999</v>
      </c>
      <c r="V416" s="212">
        <f t="shared" si="245"/>
        <v>-115.941</v>
      </c>
    </row>
    <row r="417" spans="1:22" ht="12.75">
      <c r="A417" s="299" t="s">
        <v>39</v>
      </c>
      <c r="B417" s="291">
        <v>1</v>
      </c>
      <c r="C417" s="36" t="s">
        <v>49</v>
      </c>
      <c r="D417" s="273">
        <v>20</v>
      </c>
      <c r="E417" s="273" t="s">
        <v>30</v>
      </c>
      <c r="F417" s="165"/>
      <c r="G417" s="165"/>
      <c r="H417" s="166">
        <v>5.42</v>
      </c>
      <c r="I417" s="166">
        <f>H417</f>
        <v>5.42</v>
      </c>
      <c r="J417" s="165">
        <v>3.05</v>
      </c>
      <c r="K417" s="166">
        <f>I417-N417</f>
        <v>3.635</v>
      </c>
      <c r="L417" s="166">
        <f>I417-P417</f>
        <v>2.9057000000000004</v>
      </c>
      <c r="M417" s="166">
        <v>35</v>
      </c>
      <c r="N417" s="166">
        <f>M417*0.051</f>
        <v>1.785</v>
      </c>
      <c r="O417" s="166">
        <v>49.3</v>
      </c>
      <c r="P417" s="166">
        <f>O417*0.051</f>
        <v>2.5142999999999995</v>
      </c>
      <c r="Q417" s="166">
        <f t="shared" si="246"/>
        <v>152.5</v>
      </c>
      <c r="R417" s="166">
        <f>K417*1000/D417</f>
        <v>181.75</v>
      </c>
      <c r="S417" s="166">
        <f>L417*1000/D417</f>
        <v>145.28500000000003</v>
      </c>
      <c r="T417" s="166">
        <f>L417-J417</f>
        <v>-0.14429999999999943</v>
      </c>
      <c r="U417" s="166">
        <f>N417-P417</f>
        <v>-0.7292999999999996</v>
      </c>
      <c r="V417" s="166">
        <f>O417-M417</f>
        <v>14.299999999999997</v>
      </c>
    </row>
    <row r="418" spans="1:22" ht="12.75">
      <c r="A418" s="300"/>
      <c r="B418" s="13">
        <v>2</v>
      </c>
      <c r="C418" s="36" t="s">
        <v>56</v>
      </c>
      <c r="D418" s="273">
        <v>15</v>
      </c>
      <c r="E418" s="273">
        <v>1983</v>
      </c>
      <c r="F418" s="165">
        <v>622.54</v>
      </c>
      <c r="G418" s="165">
        <v>622.54</v>
      </c>
      <c r="H418" s="166">
        <v>3.603</v>
      </c>
      <c r="I418" s="166">
        <f>H418</f>
        <v>3.603</v>
      </c>
      <c r="J418" s="165">
        <v>2.4</v>
      </c>
      <c r="K418" s="166">
        <f>I418-N418</f>
        <v>2.7054</v>
      </c>
      <c r="L418" s="166">
        <f>I418-P418</f>
        <v>2.8737000000000004</v>
      </c>
      <c r="M418" s="166">
        <v>16</v>
      </c>
      <c r="N418" s="166">
        <f>M418*0.0561</f>
        <v>0.8976</v>
      </c>
      <c r="O418" s="166">
        <v>13</v>
      </c>
      <c r="P418" s="166">
        <f>O418*0.0561</f>
        <v>0.7293</v>
      </c>
      <c r="Q418" s="166">
        <f t="shared" si="246"/>
        <v>160</v>
      </c>
      <c r="R418" s="166">
        <f>K418*1000/D418</f>
        <v>180.36</v>
      </c>
      <c r="S418" s="166">
        <f>L418*1000/D418</f>
        <v>191.58</v>
      </c>
      <c r="T418" s="166">
        <f>L418-J418</f>
        <v>0.47370000000000045</v>
      </c>
      <c r="U418" s="168">
        <f>N418-P418</f>
        <v>0.1683</v>
      </c>
      <c r="V418" s="168">
        <f>O418-M418</f>
        <v>-3</v>
      </c>
    </row>
    <row r="419" spans="1:22" ht="12.75">
      <c r="A419" s="300"/>
      <c r="B419" s="13">
        <v>3</v>
      </c>
      <c r="C419" s="6" t="s">
        <v>57</v>
      </c>
      <c r="D419" s="274">
        <v>4</v>
      </c>
      <c r="E419" s="274">
        <v>1988</v>
      </c>
      <c r="F419" s="167">
        <v>270.88</v>
      </c>
      <c r="G419" s="167">
        <v>270.88</v>
      </c>
      <c r="H419" s="167">
        <v>1.095</v>
      </c>
      <c r="I419" s="167">
        <f>H419</f>
        <v>1.095</v>
      </c>
      <c r="J419" s="167">
        <v>0.64</v>
      </c>
      <c r="K419" s="167">
        <f>I419-N419</f>
        <v>0.8145</v>
      </c>
      <c r="L419" s="167">
        <f>I419-P419</f>
        <v>0.7584</v>
      </c>
      <c r="M419" s="167">
        <v>5</v>
      </c>
      <c r="N419" s="167">
        <f>M419*0.0561</f>
        <v>0.28049999999999997</v>
      </c>
      <c r="O419" s="167">
        <v>6</v>
      </c>
      <c r="P419" s="167">
        <f>O419*0.0561</f>
        <v>0.3366</v>
      </c>
      <c r="Q419" s="167">
        <f t="shared" si="246"/>
        <v>160</v>
      </c>
      <c r="R419" s="167">
        <f>K419*1000/D419</f>
        <v>203.625</v>
      </c>
      <c r="S419" s="167">
        <f>L419*1000/D419</f>
        <v>189.6</v>
      </c>
      <c r="T419" s="167">
        <f>L419-J419</f>
        <v>0.11839999999999995</v>
      </c>
      <c r="U419" s="167">
        <f>N419-P419</f>
        <v>-0.05610000000000004</v>
      </c>
      <c r="V419" s="167">
        <f>O419-M419</f>
        <v>1</v>
      </c>
    </row>
    <row r="420" spans="1:22" ht="12.75">
      <c r="A420" s="300"/>
      <c r="B420" s="13">
        <v>4</v>
      </c>
      <c r="C420" s="24" t="s">
        <v>70</v>
      </c>
      <c r="D420" s="275">
        <v>10</v>
      </c>
      <c r="E420" s="275">
        <v>2004</v>
      </c>
      <c r="F420" s="168">
        <v>874.69</v>
      </c>
      <c r="G420" s="168">
        <v>637.82</v>
      </c>
      <c r="H420" s="168">
        <v>2.372</v>
      </c>
      <c r="I420" s="168">
        <f>H420</f>
        <v>2.372</v>
      </c>
      <c r="J420" s="168">
        <v>0.8</v>
      </c>
      <c r="K420" s="168">
        <f>I420-N420</f>
        <v>1.3061</v>
      </c>
      <c r="L420" s="168">
        <f>I420-P420</f>
        <v>0.7617056</v>
      </c>
      <c r="M420" s="168">
        <v>19</v>
      </c>
      <c r="N420" s="168">
        <f>M420*0.0561</f>
        <v>1.0658999999999998</v>
      </c>
      <c r="O420" s="168">
        <v>28.704</v>
      </c>
      <c r="P420" s="168">
        <f>O420*0.0561</f>
        <v>1.6102944</v>
      </c>
      <c r="Q420" s="168">
        <f t="shared" si="246"/>
        <v>80</v>
      </c>
      <c r="R420" s="168">
        <f>K420*1000/D420</f>
        <v>130.61</v>
      </c>
      <c r="S420" s="168">
        <f>L420*1000/D420</f>
        <v>76.17056</v>
      </c>
      <c r="T420" s="168">
        <f>L420-J420</f>
        <v>-0.03829440000000006</v>
      </c>
      <c r="U420" s="168">
        <f>N420-P420</f>
        <v>-0.5443944000000001</v>
      </c>
      <c r="V420" s="168">
        <f>O420-M420</f>
        <v>9.704</v>
      </c>
    </row>
    <row r="421" spans="1:22" ht="12.75">
      <c r="A421" s="300"/>
      <c r="B421" s="13">
        <v>5</v>
      </c>
      <c r="C421" s="24" t="s">
        <v>76</v>
      </c>
      <c r="D421" s="275">
        <v>3</v>
      </c>
      <c r="E421" s="275">
        <v>1920</v>
      </c>
      <c r="F421" s="168">
        <v>277.81</v>
      </c>
      <c r="G421" s="168">
        <v>277.81</v>
      </c>
      <c r="H421" s="168">
        <v>1.422</v>
      </c>
      <c r="I421" s="168">
        <f>H421</f>
        <v>1.422</v>
      </c>
      <c r="J421" s="168">
        <v>0.48</v>
      </c>
      <c r="K421" s="168">
        <f>I421-N421</f>
        <v>0.861</v>
      </c>
      <c r="L421" s="168">
        <f>I421-P421</f>
        <v>0.5888028</v>
      </c>
      <c r="M421" s="168">
        <v>10</v>
      </c>
      <c r="N421" s="168">
        <f>M421*0.0561</f>
        <v>0.5609999999999999</v>
      </c>
      <c r="O421" s="168">
        <v>14.852</v>
      </c>
      <c r="P421" s="168">
        <f>O421*0.0561</f>
        <v>0.8331972</v>
      </c>
      <c r="Q421" s="168">
        <f t="shared" si="246"/>
        <v>160</v>
      </c>
      <c r="R421" s="168">
        <f>K421*1000/D421</f>
        <v>287</v>
      </c>
      <c r="S421" s="168">
        <f>L421*1000/D421</f>
        <v>196.2676</v>
      </c>
      <c r="T421" s="168">
        <f>L421-J421</f>
        <v>0.10880279999999998</v>
      </c>
      <c r="U421" s="168">
        <f>N421-P421</f>
        <v>-0.27219720000000003</v>
      </c>
      <c r="V421" s="168">
        <f>O421-M421</f>
        <v>4.852</v>
      </c>
    </row>
    <row r="422" spans="1:22" ht="12.75">
      <c r="A422" s="300"/>
      <c r="B422" s="13">
        <v>6</v>
      </c>
      <c r="C422" s="56" t="s">
        <v>97</v>
      </c>
      <c r="D422" s="276">
        <v>10</v>
      </c>
      <c r="E422" s="276"/>
      <c r="F422" s="169">
        <v>600.92</v>
      </c>
      <c r="G422" s="169">
        <v>600.92</v>
      </c>
      <c r="H422" s="166">
        <v>2.8</v>
      </c>
      <c r="I422" s="166">
        <v>2.8</v>
      </c>
      <c r="J422" s="166">
        <v>1.6</v>
      </c>
      <c r="K422" s="166">
        <v>2.1879999999999997</v>
      </c>
      <c r="L422" s="166">
        <v>1.93664</v>
      </c>
      <c r="M422" s="166">
        <v>12</v>
      </c>
      <c r="N422" s="166">
        <v>0.612</v>
      </c>
      <c r="O422" s="166">
        <v>14.2</v>
      </c>
      <c r="P422" s="166">
        <v>0.8633599999999999</v>
      </c>
      <c r="Q422" s="166">
        <v>160</v>
      </c>
      <c r="R422" s="166">
        <v>218.79999999999995</v>
      </c>
      <c r="S422" s="166">
        <v>193.664</v>
      </c>
      <c r="T422" s="166">
        <v>0.33663999999999983</v>
      </c>
      <c r="U422" s="166">
        <v>-0.2513599999999999</v>
      </c>
      <c r="V422" s="168">
        <v>2.1999999999999993</v>
      </c>
    </row>
    <row r="423" spans="1:22" ht="12.75">
      <c r="A423" s="300"/>
      <c r="B423" s="13">
        <v>7</v>
      </c>
      <c r="C423" s="57" t="s">
        <v>98</v>
      </c>
      <c r="D423" s="277">
        <v>18</v>
      </c>
      <c r="E423" s="277"/>
      <c r="F423" s="170">
        <v>1062.36</v>
      </c>
      <c r="G423" s="170">
        <v>1062.36</v>
      </c>
      <c r="H423" s="168">
        <v>4.27</v>
      </c>
      <c r="I423" s="168">
        <v>4.27</v>
      </c>
      <c r="J423" s="166">
        <v>2.88</v>
      </c>
      <c r="K423" s="168">
        <v>3.3009999999999997</v>
      </c>
      <c r="L423" s="166">
        <v>3.30936</v>
      </c>
      <c r="M423" s="168">
        <v>19</v>
      </c>
      <c r="N423" s="168">
        <v>0.969</v>
      </c>
      <c r="O423" s="168">
        <v>15.8</v>
      </c>
      <c r="P423" s="166">
        <v>0.9606399999999999</v>
      </c>
      <c r="Q423" s="168">
        <v>160</v>
      </c>
      <c r="R423" s="168">
        <v>183.38888888888886</v>
      </c>
      <c r="S423" s="166">
        <v>183.85333333333332</v>
      </c>
      <c r="T423" s="168">
        <v>0.42935999999999996</v>
      </c>
      <c r="U423" s="168">
        <v>0.008360000000000034</v>
      </c>
      <c r="V423" s="168">
        <v>-3.1999999999999993</v>
      </c>
    </row>
    <row r="424" spans="1:22" ht="12.75">
      <c r="A424" s="300"/>
      <c r="B424" s="13">
        <v>8</v>
      </c>
      <c r="C424" s="57" t="s">
        <v>99</v>
      </c>
      <c r="D424" s="277">
        <v>11</v>
      </c>
      <c r="E424" s="277"/>
      <c r="F424" s="170">
        <v>652.44</v>
      </c>
      <c r="G424" s="170">
        <v>652.44</v>
      </c>
      <c r="H424" s="168">
        <v>2.72</v>
      </c>
      <c r="I424" s="168">
        <v>2.72</v>
      </c>
      <c r="J424" s="166">
        <v>1.76</v>
      </c>
      <c r="K424" s="168">
        <v>2.261</v>
      </c>
      <c r="L424" s="166">
        <v>2.3248</v>
      </c>
      <c r="M424" s="168">
        <v>9</v>
      </c>
      <c r="N424" s="168">
        <v>0.45899999999999996</v>
      </c>
      <c r="O424" s="168">
        <v>6.5</v>
      </c>
      <c r="P424" s="166">
        <v>0.3952</v>
      </c>
      <c r="Q424" s="168">
        <v>160</v>
      </c>
      <c r="R424" s="168">
        <v>205.54545454545453</v>
      </c>
      <c r="S424" s="166">
        <v>211.34545454545457</v>
      </c>
      <c r="T424" s="168">
        <v>0.5648000000000002</v>
      </c>
      <c r="U424" s="168">
        <v>0.06379999999999997</v>
      </c>
      <c r="V424" s="168">
        <v>-2.5</v>
      </c>
    </row>
    <row r="425" spans="1:22" ht="12.75">
      <c r="A425" s="300"/>
      <c r="B425" s="13">
        <v>9</v>
      </c>
      <c r="C425" s="57" t="s">
        <v>100</v>
      </c>
      <c r="D425" s="277">
        <v>6</v>
      </c>
      <c r="E425" s="277"/>
      <c r="F425" s="170">
        <v>316.74</v>
      </c>
      <c r="G425" s="170">
        <v>316.74</v>
      </c>
      <c r="H425" s="168">
        <v>1.67</v>
      </c>
      <c r="I425" s="168">
        <v>1.67</v>
      </c>
      <c r="J425" s="166">
        <v>0.96</v>
      </c>
      <c r="K425" s="168">
        <v>1.2109999999999999</v>
      </c>
      <c r="L425" s="166">
        <v>0.86744</v>
      </c>
      <c r="M425" s="168">
        <v>9</v>
      </c>
      <c r="N425" s="168">
        <v>0.45899999999999996</v>
      </c>
      <c r="O425" s="168">
        <v>13.2</v>
      </c>
      <c r="P425" s="166">
        <v>0.8025599999999999</v>
      </c>
      <c r="Q425" s="168">
        <v>160</v>
      </c>
      <c r="R425" s="168">
        <v>201.8333333333333</v>
      </c>
      <c r="S425" s="166">
        <v>144.57333333333332</v>
      </c>
      <c r="T425" s="168">
        <v>-0.09255999999999998</v>
      </c>
      <c r="U425" s="168">
        <v>-0.34356</v>
      </c>
      <c r="V425" s="168">
        <v>4.199999999999999</v>
      </c>
    </row>
    <row r="426" spans="1:22" ht="12.75">
      <c r="A426" s="300"/>
      <c r="B426" s="13">
        <v>10</v>
      </c>
      <c r="C426" s="61" t="s">
        <v>104</v>
      </c>
      <c r="D426" s="275">
        <v>36</v>
      </c>
      <c r="E426" s="275">
        <v>1987</v>
      </c>
      <c r="F426" s="168">
        <v>2206</v>
      </c>
      <c r="G426" s="168">
        <v>2206</v>
      </c>
      <c r="H426" s="193">
        <v>11.716000000000001</v>
      </c>
      <c r="I426" s="194">
        <f>+H426</f>
        <v>11.716000000000001</v>
      </c>
      <c r="J426" s="194">
        <v>5.808058</v>
      </c>
      <c r="K426" s="168">
        <f aca="true" t="shared" si="247" ref="K426:K433">I426-N426</f>
        <v>6.871000000000001</v>
      </c>
      <c r="L426" s="168">
        <f aca="true" t="shared" si="248" ref="L426:L433">I426-P426</f>
        <v>5.808058000000001</v>
      </c>
      <c r="M426" s="194">
        <v>95</v>
      </c>
      <c r="N426" s="168">
        <f>M426*0.051</f>
        <v>4.845</v>
      </c>
      <c r="O426" s="194">
        <v>115.84200000000001</v>
      </c>
      <c r="P426" s="168">
        <f>O426*0.051</f>
        <v>5.907942</v>
      </c>
      <c r="Q426" s="168">
        <f>J426*1000/D426</f>
        <v>161.33494444444443</v>
      </c>
      <c r="R426" s="168">
        <f aca="true" t="shared" si="249" ref="R426:R433">K426*1000/D426</f>
        <v>190.86111111111114</v>
      </c>
      <c r="S426" s="168">
        <f aca="true" t="shared" si="250" ref="S426:S433">L426*1000/D426</f>
        <v>161.33494444444446</v>
      </c>
      <c r="T426" s="168">
        <f aca="true" t="shared" si="251" ref="T426:T433">L426-J426</f>
        <v>0</v>
      </c>
      <c r="U426" s="168">
        <f aca="true" t="shared" si="252" ref="U426:U433">N426-P426</f>
        <v>-1.0629420000000005</v>
      </c>
      <c r="V426" s="168">
        <f aca="true" t="shared" si="253" ref="V426:V433">O426-M426</f>
        <v>20.842000000000013</v>
      </c>
    </row>
    <row r="427" spans="1:22" ht="12.75">
      <c r="A427" s="300"/>
      <c r="B427" s="13">
        <v>11</v>
      </c>
      <c r="C427" s="61" t="s">
        <v>125</v>
      </c>
      <c r="D427" s="275">
        <v>20</v>
      </c>
      <c r="E427" s="275">
        <v>1991</v>
      </c>
      <c r="F427" s="168">
        <v>1099</v>
      </c>
      <c r="G427" s="168">
        <v>1099</v>
      </c>
      <c r="H427" s="193">
        <v>5.8646</v>
      </c>
      <c r="I427" s="195">
        <f>+H427</f>
        <v>5.8646</v>
      </c>
      <c r="J427" s="194">
        <v>3.1699</v>
      </c>
      <c r="K427" s="168">
        <f t="shared" si="247"/>
        <v>3.6716</v>
      </c>
      <c r="L427" s="168">
        <f t="shared" si="248"/>
        <v>3.4421000000000004</v>
      </c>
      <c r="M427" s="194">
        <v>43</v>
      </c>
      <c r="N427" s="168">
        <f>M427*0.051</f>
        <v>2.193</v>
      </c>
      <c r="O427" s="194">
        <v>47.5</v>
      </c>
      <c r="P427" s="168">
        <f>O427*0.051</f>
        <v>2.4225</v>
      </c>
      <c r="Q427" s="168">
        <f aca="true" t="shared" si="254" ref="Q427:Q433">J427*1000/D427</f>
        <v>158.495</v>
      </c>
      <c r="R427" s="168">
        <f t="shared" si="249"/>
        <v>183.58</v>
      </c>
      <c r="S427" s="168">
        <f t="shared" si="250"/>
        <v>172.10500000000002</v>
      </c>
      <c r="T427" s="168">
        <f t="shared" si="251"/>
        <v>0.2722000000000002</v>
      </c>
      <c r="U427" s="168">
        <f t="shared" si="252"/>
        <v>-0.22949999999999982</v>
      </c>
      <c r="V427" s="168">
        <f t="shared" si="253"/>
        <v>4.5</v>
      </c>
    </row>
    <row r="428" spans="1:22" ht="12.75">
      <c r="A428" s="300"/>
      <c r="B428" s="13">
        <v>12</v>
      </c>
      <c r="C428" s="61" t="s">
        <v>126</v>
      </c>
      <c r="D428" s="275">
        <v>20</v>
      </c>
      <c r="E428" s="275">
        <v>1991</v>
      </c>
      <c r="F428" s="168">
        <v>1104</v>
      </c>
      <c r="G428" s="168">
        <v>1104</v>
      </c>
      <c r="H428" s="193">
        <v>6.637</v>
      </c>
      <c r="I428" s="195">
        <f>+H428</f>
        <v>6.637</v>
      </c>
      <c r="J428" s="194">
        <v>3.08818</v>
      </c>
      <c r="K428" s="168">
        <f t="shared" si="247"/>
        <v>4.167719999999999</v>
      </c>
      <c r="L428" s="168">
        <f t="shared" si="248"/>
        <v>3.8209471999999995</v>
      </c>
      <c r="M428" s="194">
        <v>46</v>
      </c>
      <c r="N428" s="168">
        <f>M428*0.05368</f>
        <v>2.46928</v>
      </c>
      <c r="O428" s="194">
        <v>52.46</v>
      </c>
      <c r="P428" s="168">
        <f>O428*0.05368</f>
        <v>2.8160528</v>
      </c>
      <c r="Q428" s="168">
        <f t="shared" si="254"/>
        <v>154.409</v>
      </c>
      <c r="R428" s="168">
        <f t="shared" si="249"/>
        <v>208.38599999999997</v>
      </c>
      <c r="S428" s="168">
        <f t="shared" si="250"/>
        <v>191.04735999999997</v>
      </c>
      <c r="T428" s="168">
        <f t="shared" si="251"/>
        <v>0.7327671999999996</v>
      </c>
      <c r="U428" s="168">
        <f t="shared" si="252"/>
        <v>-0.3467728000000001</v>
      </c>
      <c r="V428" s="168">
        <f t="shared" si="253"/>
        <v>6.460000000000001</v>
      </c>
    </row>
    <row r="429" spans="1:22" ht="12.75">
      <c r="A429" s="300"/>
      <c r="B429" s="13">
        <v>13</v>
      </c>
      <c r="C429" s="61" t="s">
        <v>132</v>
      </c>
      <c r="D429" s="275">
        <v>72</v>
      </c>
      <c r="E429" s="275">
        <v>1991</v>
      </c>
      <c r="F429" s="168">
        <v>4323</v>
      </c>
      <c r="G429" s="168">
        <v>4323</v>
      </c>
      <c r="H429" s="193">
        <v>24.83</v>
      </c>
      <c r="I429" s="171">
        <f>H429</f>
        <v>24.83</v>
      </c>
      <c r="J429" s="194">
        <v>11.52</v>
      </c>
      <c r="K429" s="168">
        <f t="shared" si="247"/>
        <v>16.67064</v>
      </c>
      <c r="L429" s="168">
        <f t="shared" si="248"/>
        <v>17.84612464</v>
      </c>
      <c r="M429" s="194">
        <v>152</v>
      </c>
      <c r="N429" s="166">
        <f>M429*0.05368</f>
        <v>8.15936</v>
      </c>
      <c r="O429" s="194">
        <v>130.102</v>
      </c>
      <c r="P429" s="166">
        <f>O429*0.05368</f>
        <v>6.98387536</v>
      </c>
      <c r="Q429" s="168">
        <f t="shared" si="254"/>
        <v>160</v>
      </c>
      <c r="R429" s="168">
        <f t="shared" si="249"/>
        <v>231.53666666666666</v>
      </c>
      <c r="S429" s="168">
        <f t="shared" si="250"/>
        <v>247.86284222222218</v>
      </c>
      <c r="T429" s="168">
        <f t="shared" si="251"/>
        <v>6.32612464</v>
      </c>
      <c r="U429" s="168">
        <f t="shared" si="252"/>
        <v>1.1754846399999996</v>
      </c>
      <c r="V429" s="168">
        <f t="shared" si="253"/>
        <v>-21.897999999999996</v>
      </c>
    </row>
    <row r="430" spans="1:22" ht="12.75">
      <c r="A430" s="300"/>
      <c r="B430" s="13">
        <v>14</v>
      </c>
      <c r="C430" s="61" t="s">
        <v>133</v>
      </c>
      <c r="D430" s="275">
        <v>32</v>
      </c>
      <c r="E430" s="275">
        <v>1979</v>
      </c>
      <c r="F430" s="168">
        <v>2299</v>
      </c>
      <c r="G430" s="168">
        <v>2299</v>
      </c>
      <c r="H430" s="193">
        <v>9.407</v>
      </c>
      <c r="I430" s="171">
        <f>H430</f>
        <v>9.407</v>
      </c>
      <c r="J430" s="194">
        <v>5.12</v>
      </c>
      <c r="K430" s="168">
        <f t="shared" si="247"/>
        <v>6.07884</v>
      </c>
      <c r="L430" s="168">
        <f t="shared" si="248"/>
        <v>6.9914000000000005</v>
      </c>
      <c r="M430" s="194">
        <v>62</v>
      </c>
      <c r="N430" s="166">
        <f>M430*0.05368</f>
        <v>3.32816</v>
      </c>
      <c r="O430" s="194">
        <v>45</v>
      </c>
      <c r="P430" s="166">
        <f>O430*0.05368</f>
        <v>2.4156</v>
      </c>
      <c r="Q430" s="168">
        <f t="shared" si="254"/>
        <v>160</v>
      </c>
      <c r="R430" s="168">
        <f t="shared" si="249"/>
        <v>189.96374999999998</v>
      </c>
      <c r="S430" s="168">
        <f t="shared" si="250"/>
        <v>218.48125000000002</v>
      </c>
      <c r="T430" s="168">
        <f t="shared" si="251"/>
        <v>1.8714000000000004</v>
      </c>
      <c r="U430" s="168">
        <f t="shared" si="252"/>
        <v>0.91256</v>
      </c>
      <c r="V430" s="168">
        <f t="shared" si="253"/>
        <v>-17</v>
      </c>
    </row>
    <row r="431" spans="1:22" ht="12.75">
      <c r="A431" s="300"/>
      <c r="B431" s="13">
        <v>15</v>
      </c>
      <c r="C431" s="61" t="s">
        <v>134</v>
      </c>
      <c r="D431" s="275">
        <v>36</v>
      </c>
      <c r="E431" s="275">
        <v>1993</v>
      </c>
      <c r="F431" s="168">
        <v>2033</v>
      </c>
      <c r="G431" s="168">
        <v>2033</v>
      </c>
      <c r="H431" s="193">
        <v>9.995</v>
      </c>
      <c r="I431" s="171">
        <f>H431</f>
        <v>9.995</v>
      </c>
      <c r="J431" s="194">
        <v>5.558723</v>
      </c>
      <c r="K431" s="168">
        <f t="shared" si="247"/>
        <v>7.1899999999999995</v>
      </c>
      <c r="L431" s="168">
        <f t="shared" si="248"/>
        <v>7.4704999999999995</v>
      </c>
      <c r="M431" s="194">
        <v>55</v>
      </c>
      <c r="N431" s="168">
        <f>M431*0.051</f>
        <v>2.8049999999999997</v>
      </c>
      <c r="O431" s="194">
        <v>49.5</v>
      </c>
      <c r="P431" s="168">
        <f>O431*0.051</f>
        <v>2.5244999999999997</v>
      </c>
      <c r="Q431" s="168">
        <f t="shared" si="254"/>
        <v>154.40897222222222</v>
      </c>
      <c r="R431" s="168">
        <f t="shared" si="249"/>
        <v>199.7222222222222</v>
      </c>
      <c r="S431" s="168">
        <f t="shared" si="250"/>
        <v>207.51388888888886</v>
      </c>
      <c r="T431" s="168">
        <f t="shared" si="251"/>
        <v>1.9117769999999998</v>
      </c>
      <c r="U431" s="168">
        <f t="shared" si="252"/>
        <v>0.28049999999999997</v>
      </c>
      <c r="V431" s="168">
        <f t="shared" si="253"/>
        <v>-5.5</v>
      </c>
    </row>
    <row r="432" spans="1:22" ht="12.75">
      <c r="A432" s="300"/>
      <c r="B432" s="13">
        <v>16</v>
      </c>
      <c r="C432" s="63" t="s">
        <v>150</v>
      </c>
      <c r="D432" s="278">
        <v>45</v>
      </c>
      <c r="E432" s="278">
        <v>1968</v>
      </c>
      <c r="F432" s="168">
        <v>1855.91</v>
      </c>
      <c r="G432" s="168">
        <v>1855.91</v>
      </c>
      <c r="H432" s="168">
        <v>9.068</v>
      </c>
      <c r="I432" s="166">
        <f>H432</f>
        <v>9.068</v>
      </c>
      <c r="J432" s="165">
        <v>5.243</v>
      </c>
      <c r="K432" s="166">
        <f t="shared" si="247"/>
        <v>6.416</v>
      </c>
      <c r="L432" s="166">
        <f t="shared" si="248"/>
        <v>5.243</v>
      </c>
      <c r="M432" s="166">
        <v>52</v>
      </c>
      <c r="N432" s="166">
        <f>M432*0.051</f>
        <v>2.6519999999999997</v>
      </c>
      <c r="O432" s="166">
        <v>75</v>
      </c>
      <c r="P432" s="166">
        <f>O432*0.051</f>
        <v>3.8249999999999997</v>
      </c>
      <c r="Q432" s="166">
        <f t="shared" si="254"/>
        <v>116.5111111111111</v>
      </c>
      <c r="R432" s="166">
        <f t="shared" si="249"/>
        <v>142.57777777777778</v>
      </c>
      <c r="S432" s="166">
        <f t="shared" si="250"/>
        <v>116.5111111111111</v>
      </c>
      <c r="T432" s="166">
        <f t="shared" si="251"/>
        <v>0</v>
      </c>
      <c r="U432" s="166">
        <f t="shared" si="252"/>
        <v>-1.173</v>
      </c>
      <c r="V432" s="168">
        <f t="shared" si="253"/>
        <v>23</v>
      </c>
    </row>
    <row r="433" spans="1:22" ht="12.75">
      <c r="A433" s="300"/>
      <c r="B433" s="13">
        <v>17</v>
      </c>
      <c r="C433" s="61" t="s">
        <v>155</v>
      </c>
      <c r="D433" s="279">
        <v>5</v>
      </c>
      <c r="E433" s="279">
        <v>1947</v>
      </c>
      <c r="F433" s="168">
        <v>256.84</v>
      </c>
      <c r="G433" s="168">
        <v>224.01</v>
      </c>
      <c r="H433" s="168">
        <v>1.496</v>
      </c>
      <c r="I433" s="168">
        <f>H433</f>
        <v>1.496</v>
      </c>
      <c r="J433" s="168">
        <v>0.72</v>
      </c>
      <c r="K433" s="168">
        <f t="shared" si="247"/>
        <v>0.986</v>
      </c>
      <c r="L433" s="168">
        <f t="shared" si="248"/>
        <v>1.139</v>
      </c>
      <c r="M433" s="168">
        <v>10</v>
      </c>
      <c r="N433" s="168">
        <f>M433*0.051</f>
        <v>0.51</v>
      </c>
      <c r="O433" s="168">
        <v>7</v>
      </c>
      <c r="P433" s="168">
        <f>O433*0.051</f>
        <v>0.357</v>
      </c>
      <c r="Q433" s="168">
        <f t="shared" si="254"/>
        <v>144</v>
      </c>
      <c r="R433" s="168">
        <f t="shared" si="249"/>
        <v>197.2</v>
      </c>
      <c r="S433" s="168">
        <f t="shared" si="250"/>
        <v>227.8</v>
      </c>
      <c r="T433" s="168">
        <f t="shared" si="251"/>
        <v>0.41900000000000004</v>
      </c>
      <c r="U433" s="168">
        <f t="shared" si="252"/>
        <v>0.15300000000000002</v>
      </c>
      <c r="V433" s="168">
        <f t="shared" si="253"/>
        <v>-3</v>
      </c>
    </row>
    <row r="434" spans="1:22" ht="12.75">
      <c r="A434" s="300"/>
      <c r="B434" s="13">
        <v>18</v>
      </c>
      <c r="C434" s="61" t="s">
        <v>162</v>
      </c>
      <c r="D434" s="280">
        <v>6</v>
      </c>
      <c r="E434" s="280">
        <v>1910</v>
      </c>
      <c r="F434" s="168">
        <v>304.58</v>
      </c>
      <c r="G434" s="168">
        <v>304.58</v>
      </c>
      <c r="H434" s="168">
        <v>1.379</v>
      </c>
      <c r="I434" s="168">
        <v>1.379</v>
      </c>
      <c r="J434" s="168">
        <v>0.96</v>
      </c>
      <c r="K434" s="168">
        <v>1.124</v>
      </c>
      <c r="L434" s="168">
        <v>1.073</v>
      </c>
      <c r="M434" s="168">
        <v>5</v>
      </c>
      <c r="N434" s="168">
        <v>0.255</v>
      </c>
      <c r="O434" s="168">
        <v>6</v>
      </c>
      <c r="P434" s="168">
        <v>0.306</v>
      </c>
      <c r="Q434" s="168">
        <v>160</v>
      </c>
      <c r="R434" s="168">
        <v>187.33333333333334</v>
      </c>
      <c r="S434" s="168">
        <v>178.83333333333334</v>
      </c>
      <c r="T434" s="168">
        <v>0.11299999999999999</v>
      </c>
      <c r="U434" s="168">
        <v>-0.05099999999999999</v>
      </c>
      <c r="V434" s="168">
        <v>1</v>
      </c>
    </row>
    <row r="435" spans="1:22" ht="12.75">
      <c r="A435" s="300"/>
      <c r="B435" s="13">
        <v>19</v>
      </c>
      <c r="C435" s="61" t="s">
        <v>163</v>
      </c>
      <c r="D435" s="280">
        <v>7</v>
      </c>
      <c r="E435" s="280">
        <v>1930</v>
      </c>
      <c r="F435" s="168">
        <v>319.18</v>
      </c>
      <c r="G435" s="168">
        <v>159.84</v>
      </c>
      <c r="H435" s="168">
        <v>1.224</v>
      </c>
      <c r="I435" s="168">
        <v>1.224</v>
      </c>
      <c r="J435" s="168">
        <v>0.0696</v>
      </c>
      <c r="K435" s="168">
        <v>0.714</v>
      </c>
      <c r="L435" s="168">
        <v>0.9179999999999999</v>
      </c>
      <c r="M435" s="168">
        <v>10</v>
      </c>
      <c r="N435" s="168">
        <v>0.51</v>
      </c>
      <c r="O435" s="168">
        <v>6</v>
      </c>
      <c r="P435" s="168">
        <v>0.306</v>
      </c>
      <c r="Q435" s="168">
        <v>9.942857142857141</v>
      </c>
      <c r="R435" s="168">
        <v>102</v>
      </c>
      <c r="S435" s="168">
        <v>131.14285714285714</v>
      </c>
      <c r="T435" s="168">
        <v>0.8483999999999999</v>
      </c>
      <c r="U435" s="168">
        <v>0.20400000000000001</v>
      </c>
      <c r="V435" s="168">
        <v>-4</v>
      </c>
    </row>
    <row r="436" spans="1:22" ht="12.75">
      <c r="A436" s="300"/>
      <c r="B436" s="13">
        <v>20</v>
      </c>
      <c r="C436" s="61" t="s">
        <v>164</v>
      </c>
      <c r="D436" s="280">
        <v>20</v>
      </c>
      <c r="E436" s="280">
        <v>1969</v>
      </c>
      <c r="F436" s="168">
        <v>1259.31</v>
      </c>
      <c r="G436" s="168">
        <v>1259.31</v>
      </c>
      <c r="H436" s="168">
        <v>5.116</v>
      </c>
      <c r="I436" s="168">
        <v>5.116</v>
      </c>
      <c r="J436" s="168">
        <v>3.2</v>
      </c>
      <c r="K436" s="168">
        <v>3.8919999999999995</v>
      </c>
      <c r="L436" s="168">
        <v>4.249</v>
      </c>
      <c r="M436" s="168">
        <v>24</v>
      </c>
      <c r="N436" s="168">
        <v>1.224</v>
      </c>
      <c r="O436" s="168">
        <v>17</v>
      </c>
      <c r="P436" s="168">
        <v>0.867</v>
      </c>
      <c r="Q436" s="168">
        <v>160</v>
      </c>
      <c r="R436" s="168">
        <v>194.59999999999997</v>
      </c>
      <c r="S436" s="168">
        <v>212.45</v>
      </c>
      <c r="T436" s="168">
        <v>1.0489999999999995</v>
      </c>
      <c r="U436" s="168">
        <v>0.357</v>
      </c>
      <c r="V436" s="168">
        <v>-7</v>
      </c>
    </row>
    <row r="437" spans="1:22" ht="12.75">
      <c r="A437" s="300"/>
      <c r="B437" s="13">
        <v>21</v>
      </c>
      <c r="C437" s="61" t="s">
        <v>165</v>
      </c>
      <c r="D437" s="278">
        <v>4</v>
      </c>
      <c r="E437" s="278">
        <v>1914</v>
      </c>
      <c r="F437" s="168">
        <v>203.32</v>
      </c>
      <c r="G437" s="168">
        <v>203.32</v>
      </c>
      <c r="H437" s="168">
        <v>1.045</v>
      </c>
      <c r="I437" s="168">
        <v>1.045</v>
      </c>
      <c r="J437" s="168">
        <v>0.637</v>
      </c>
      <c r="K437" s="168">
        <v>0.841</v>
      </c>
      <c r="L437" s="168">
        <v>0.637</v>
      </c>
      <c r="M437" s="168">
        <v>4</v>
      </c>
      <c r="N437" s="168">
        <v>0.204</v>
      </c>
      <c r="O437" s="168">
        <v>8</v>
      </c>
      <c r="P437" s="168">
        <v>0.408</v>
      </c>
      <c r="Q437" s="168">
        <v>159.25</v>
      </c>
      <c r="R437" s="168">
        <v>210.25</v>
      </c>
      <c r="S437" s="168">
        <v>159.25</v>
      </c>
      <c r="T437" s="168">
        <v>0</v>
      </c>
      <c r="U437" s="168">
        <v>-0.204</v>
      </c>
      <c r="V437" s="168">
        <v>4</v>
      </c>
    </row>
    <row r="438" spans="1:22" ht="12.75">
      <c r="A438" s="300"/>
      <c r="B438" s="13">
        <v>22</v>
      </c>
      <c r="C438" s="61" t="s">
        <v>166</v>
      </c>
      <c r="D438" s="280">
        <v>5</v>
      </c>
      <c r="E438" s="280">
        <v>1959</v>
      </c>
      <c r="F438" s="168">
        <v>598.8</v>
      </c>
      <c r="G438" s="168">
        <v>206.9</v>
      </c>
      <c r="H438" s="168">
        <v>0.521</v>
      </c>
      <c r="I438" s="168">
        <v>0.521</v>
      </c>
      <c r="J438" s="168">
        <v>0.05</v>
      </c>
      <c r="K438" s="168">
        <v>0.368</v>
      </c>
      <c r="L438" s="168">
        <v>0.47000000000000003</v>
      </c>
      <c r="M438" s="168">
        <v>3</v>
      </c>
      <c r="N438" s="168">
        <v>0.153</v>
      </c>
      <c r="O438" s="168">
        <v>1</v>
      </c>
      <c r="P438" s="168">
        <v>0.051</v>
      </c>
      <c r="Q438" s="168">
        <v>10</v>
      </c>
      <c r="R438" s="168">
        <v>73.6</v>
      </c>
      <c r="S438" s="168">
        <v>94.00000000000001</v>
      </c>
      <c r="T438" s="168">
        <v>0.42000000000000004</v>
      </c>
      <c r="U438" s="168">
        <v>0.10200000000000001</v>
      </c>
      <c r="V438" s="168">
        <v>-2</v>
      </c>
    </row>
    <row r="439" spans="1:22" ht="12.75">
      <c r="A439" s="300"/>
      <c r="B439" s="13">
        <v>23</v>
      </c>
      <c r="C439" s="61" t="s">
        <v>167</v>
      </c>
      <c r="D439" s="280">
        <v>14</v>
      </c>
      <c r="E439" s="280">
        <v>1962</v>
      </c>
      <c r="F439" s="168">
        <v>864.16</v>
      </c>
      <c r="G439" s="168">
        <v>544.13</v>
      </c>
      <c r="H439" s="168">
        <v>0.91</v>
      </c>
      <c r="I439" s="168">
        <v>0.91</v>
      </c>
      <c r="J439" s="168">
        <v>0.14</v>
      </c>
      <c r="K439" s="168">
        <v>0.45100000000000007</v>
      </c>
      <c r="L439" s="168">
        <v>0.502</v>
      </c>
      <c r="M439" s="168">
        <v>9</v>
      </c>
      <c r="N439" s="168">
        <v>0.45899999999999996</v>
      </c>
      <c r="O439" s="168">
        <v>8</v>
      </c>
      <c r="P439" s="168">
        <v>0.408</v>
      </c>
      <c r="Q439" s="168">
        <v>10</v>
      </c>
      <c r="R439" s="168">
        <v>32.214285714285715</v>
      </c>
      <c r="S439" s="168">
        <v>35.857142857142854</v>
      </c>
      <c r="T439" s="168">
        <v>0.362</v>
      </c>
      <c r="U439" s="168">
        <v>0.05099999999999999</v>
      </c>
      <c r="V439" s="168">
        <v>-1</v>
      </c>
    </row>
    <row r="440" spans="1:22" ht="12.75">
      <c r="A440" s="300"/>
      <c r="B440" s="13">
        <v>24</v>
      </c>
      <c r="C440" s="6" t="s">
        <v>201</v>
      </c>
      <c r="D440" s="274">
        <v>36</v>
      </c>
      <c r="E440" s="274"/>
      <c r="F440" s="167">
        <v>1975.69</v>
      </c>
      <c r="G440" s="167">
        <v>1975.69</v>
      </c>
      <c r="H440" s="167">
        <v>10.094</v>
      </c>
      <c r="I440" s="167">
        <f aca="true" t="shared" si="255" ref="I440:I447">H440</f>
        <v>10.094</v>
      </c>
      <c r="J440" s="167">
        <v>5.76</v>
      </c>
      <c r="K440" s="167">
        <f aca="true" t="shared" si="256" ref="K440:K447">I440-N440</f>
        <v>6.523999999999999</v>
      </c>
      <c r="L440" s="167">
        <f aca="true" t="shared" si="257" ref="L440:L447">I440-P440</f>
        <v>6.523999999999999</v>
      </c>
      <c r="M440" s="167">
        <v>70</v>
      </c>
      <c r="N440" s="167">
        <f aca="true" t="shared" si="258" ref="N440:N447">M440*0.051</f>
        <v>3.57</v>
      </c>
      <c r="O440" s="167">
        <v>70</v>
      </c>
      <c r="P440" s="167">
        <f aca="true" t="shared" si="259" ref="P440:P447">O440*0.051</f>
        <v>3.57</v>
      </c>
      <c r="Q440" s="167">
        <f aca="true" t="shared" si="260" ref="Q440:Q447">J440*1000/D440</f>
        <v>160</v>
      </c>
      <c r="R440" s="167">
        <f aca="true" t="shared" si="261" ref="R440:R447">K440*1000/D440</f>
        <v>181.2222222222222</v>
      </c>
      <c r="S440" s="167">
        <f aca="true" t="shared" si="262" ref="S440:S447">L440*1000/D440</f>
        <v>181.2222222222222</v>
      </c>
      <c r="T440" s="167">
        <f aca="true" t="shared" si="263" ref="T440:T447">L440-J440</f>
        <v>0.7639999999999993</v>
      </c>
      <c r="U440" s="167">
        <f aca="true" t="shared" si="264" ref="U440:U447">N440-P440</f>
        <v>0</v>
      </c>
      <c r="V440" s="167">
        <f aca="true" t="shared" si="265" ref="V440:V447">O440-M440</f>
        <v>0</v>
      </c>
    </row>
    <row r="441" spans="1:22" ht="12.75">
      <c r="A441" s="300"/>
      <c r="B441" s="13">
        <v>25</v>
      </c>
      <c r="C441" s="6" t="s">
        <v>203</v>
      </c>
      <c r="D441" s="274">
        <v>33</v>
      </c>
      <c r="E441" s="274">
        <v>1985</v>
      </c>
      <c r="F441" s="167">
        <v>2056.19</v>
      </c>
      <c r="G441" s="167">
        <v>2056.19</v>
      </c>
      <c r="H441" s="167">
        <v>10.926</v>
      </c>
      <c r="I441" s="167">
        <f t="shared" si="255"/>
        <v>10.926</v>
      </c>
      <c r="J441" s="167">
        <v>5.28</v>
      </c>
      <c r="K441" s="167">
        <f t="shared" si="256"/>
        <v>6.1395480000000004</v>
      </c>
      <c r="L441" s="167">
        <f t="shared" si="257"/>
        <v>6.1395480000000004</v>
      </c>
      <c r="M441" s="167">
        <v>93.852</v>
      </c>
      <c r="N441" s="167">
        <f t="shared" si="258"/>
        <v>4.786452</v>
      </c>
      <c r="O441" s="167">
        <v>93.852</v>
      </c>
      <c r="P441" s="167">
        <f t="shared" si="259"/>
        <v>4.786452</v>
      </c>
      <c r="Q441" s="167">
        <f t="shared" si="260"/>
        <v>160</v>
      </c>
      <c r="R441" s="167">
        <f t="shared" si="261"/>
        <v>186.0469090909091</v>
      </c>
      <c r="S441" s="167">
        <f t="shared" si="262"/>
        <v>186.0469090909091</v>
      </c>
      <c r="T441" s="167">
        <f t="shared" si="263"/>
        <v>0.8595480000000002</v>
      </c>
      <c r="U441" s="167">
        <f t="shared" si="264"/>
        <v>0</v>
      </c>
      <c r="V441" s="167">
        <f t="shared" si="265"/>
        <v>0</v>
      </c>
    </row>
    <row r="442" spans="1:22" ht="12.75">
      <c r="A442" s="300"/>
      <c r="B442" s="13">
        <v>26</v>
      </c>
      <c r="C442" s="6" t="s">
        <v>204</v>
      </c>
      <c r="D442" s="274">
        <v>20</v>
      </c>
      <c r="E442" s="274">
        <v>1976</v>
      </c>
      <c r="F442" s="167">
        <v>1120.26</v>
      </c>
      <c r="G442" s="167">
        <v>1120.26</v>
      </c>
      <c r="H442" s="167">
        <v>6.492</v>
      </c>
      <c r="I442" s="167">
        <f t="shared" si="255"/>
        <v>6.492</v>
      </c>
      <c r="J442" s="167">
        <v>3.2</v>
      </c>
      <c r="K442" s="167">
        <f t="shared" si="256"/>
        <v>4.2989999999999995</v>
      </c>
      <c r="L442" s="167">
        <f t="shared" si="257"/>
        <v>3.855096</v>
      </c>
      <c r="M442" s="167">
        <v>43</v>
      </c>
      <c r="N442" s="167">
        <f t="shared" si="258"/>
        <v>2.193</v>
      </c>
      <c r="O442" s="167">
        <v>51.704</v>
      </c>
      <c r="P442" s="167">
        <f t="shared" si="259"/>
        <v>2.636904</v>
      </c>
      <c r="Q442" s="167">
        <f t="shared" si="260"/>
        <v>160</v>
      </c>
      <c r="R442" s="167">
        <f t="shared" si="261"/>
        <v>214.94999999999996</v>
      </c>
      <c r="S442" s="167">
        <f t="shared" si="262"/>
        <v>192.7548</v>
      </c>
      <c r="T442" s="167">
        <f t="shared" si="263"/>
        <v>0.6550959999999999</v>
      </c>
      <c r="U442" s="167">
        <f t="shared" si="264"/>
        <v>-0.44390399999999985</v>
      </c>
      <c r="V442" s="167">
        <f t="shared" si="265"/>
        <v>8.704</v>
      </c>
    </row>
    <row r="443" spans="1:22" ht="12.75">
      <c r="A443" s="300"/>
      <c r="B443" s="13">
        <v>27</v>
      </c>
      <c r="C443" s="6" t="s">
        <v>205</v>
      </c>
      <c r="D443" s="274">
        <v>20</v>
      </c>
      <c r="E443" s="274"/>
      <c r="F443" s="167">
        <v>1164.8</v>
      </c>
      <c r="G443" s="167">
        <v>1164.8</v>
      </c>
      <c r="H443" s="167">
        <v>5.41</v>
      </c>
      <c r="I443" s="167">
        <f t="shared" si="255"/>
        <v>5.41</v>
      </c>
      <c r="J443" s="167">
        <v>3.2</v>
      </c>
      <c r="K443" s="167">
        <f t="shared" si="256"/>
        <v>3.8596000000000004</v>
      </c>
      <c r="L443" s="167">
        <f t="shared" si="257"/>
        <v>3.8596000000000004</v>
      </c>
      <c r="M443" s="167">
        <v>30.4</v>
      </c>
      <c r="N443" s="167">
        <f t="shared" si="258"/>
        <v>1.5503999999999998</v>
      </c>
      <c r="O443" s="167">
        <v>30.4</v>
      </c>
      <c r="P443" s="167">
        <f t="shared" si="259"/>
        <v>1.5503999999999998</v>
      </c>
      <c r="Q443" s="167">
        <f t="shared" si="260"/>
        <v>160</v>
      </c>
      <c r="R443" s="167">
        <f t="shared" si="261"/>
        <v>192.98000000000002</v>
      </c>
      <c r="S443" s="167">
        <f t="shared" si="262"/>
        <v>192.98000000000002</v>
      </c>
      <c r="T443" s="167">
        <f t="shared" si="263"/>
        <v>0.6596000000000002</v>
      </c>
      <c r="U443" s="167">
        <f t="shared" si="264"/>
        <v>0</v>
      </c>
      <c r="V443" s="167">
        <f t="shared" si="265"/>
        <v>0</v>
      </c>
    </row>
    <row r="444" spans="1:22" ht="12.75">
      <c r="A444" s="300"/>
      <c r="B444" s="13">
        <v>28</v>
      </c>
      <c r="C444" s="6" t="s">
        <v>206</v>
      </c>
      <c r="D444" s="274">
        <v>21</v>
      </c>
      <c r="E444" s="274">
        <v>1991</v>
      </c>
      <c r="F444" s="167">
        <v>2290.82</v>
      </c>
      <c r="G444" s="167">
        <v>1126.05</v>
      </c>
      <c r="H444" s="167">
        <v>6.017</v>
      </c>
      <c r="I444" s="167">
        <f t="shared" si="255"/>
        <v>6.017</v>
      </c>
      <c r="J444" s="167">
        <v>3.36</v>
      </c>
      <c r="K444" s="167">
        <f t="shared" si="256"/>
        <v>4.06982</v>
      </c>
      <c r="L444" s="167">
        <f t="shared" si="257"/>
        <v>4.06982</v>
      </c>
      <c r="M444" s="167">
        <v>38.18</v>
      </c>
      <c r="N444" s="167">
        <f t="shared" si="258"/>
        <v>1.94718</v>
      </c>
      <c r="O444" s="167">
        <v>38.18</v>
      </c>
      <c r="P444" s="167">
        <f t="shared" si="259"/>
        <v>1.94718</v>
      </c>
      <c r="Q444" s="167">
        <f t="shared" si="260"/>
        <v>160</v>
      </c>
      <c r="R444" s="167">
        <f t="shared" si="261"/>
        <v>193.8009523809524</v>
      </c>
      <c r="S444" s="167">
        <f t="shared" si="262"/>
        <v>193.8009523809524</v>
      </c>
      <c r="T444" s="167">
        <f t="shared" si="263"/>
        <v>0.7098200000000001</v>
      </c>
      <c r="U444" s="167">
        <f t="shared" si="264"/>
        <v>0</v>
      </c>
      <c r="V444" s="167">
        <f t="shared" si="265"/>
        <v>0</v>
      </c>
    </row>
    <row r="445" spans="1:22" ht="12.75">
      <c r="A445" s="300"/>
      <c r="B445" s="13">
        <v>29</v>
      </c>
      <c r="C445" s="6" t="s">
        <v>207</v>
      </c>
      <c r="D445" s="274">
        <v>30</v>
      </c>
      <c r="E445" s="274">
        <v>1991</v>
      </c>
      <c r="F445" s="167">
        <v>1650.22</v>
      </c>
      <c r="G445" s="167">
        <v>1650.22</v>
      </c>
      <c r="H445" s="167">
        <v>8.328</v>
      </c>
      <c r="I445" s="167">
        <f t="shared" si="255"/>
        <v>8.328</v>
      </c>
      <c r="J445" s="167">
        <v>4.8</v>
      </c>
      <c r="K445" s="167">
        <f t="shared" si="256"/>
        <v>5.829</v>
      </c>
      <c r="L445" s="167">
        <f t="shared" si="257"/>
        <v>5.829</v>
      </c>
      <c r="M445" s="167">
        <v>49</v>
      </c>
      <c r="N445" s="167">
        <f t="shared" si="258"/>
        <v>2.4989999999999997</v>
      </c>
      <c r="O445" s="167">
        <v>49</v>
      </c>
      <c r="P445" s="167">
        <f t="shared" si="259"/>
        <v>2.4989999999999997</v>
      </c>
      <c r="Q445" s="167">
        <f t="shared" si="260"/>
        <v>160</v>
      </c>
      <c r="R445" s="167">
        <f t="shared" si="261"/>
        <v>194.3</v>
      </c>
      <c r="S445" s="167">
        <f t="shared" si="262"/>
        <v>194.3</v>
      </c>
      <c r="T445" s="167">
        <f t="shared" si="263"/>
        <v>1.029</v>
      </c>
      <c r="U445" s="167">
        <f t="shared" si="264"/>
        <v>0</v>
      </c>
      <c r="V445" s="167">
        <f t="shared" si="265"/>
        <v>0</v>
      </c>
    </row>
    <row r="446" spans="1:22" ht="12.75">
      <c r="A446" s="300"/>
      <c r="B446" s="13">
        <v>30</v>
      </c>
      <c r="C446" s="6" t="s">
        <v>208</v>
      </c>
      <c r="D446" s="274">
        <v>10</v>
      </c>
      <c r="E446" s="274">
        <v>1976</v>
      </c>
      <c r="F446" s="167">
        <v>627.15</v>
      </c>
      <c r="G446" s="167">
        <v>627.15</v>
      </c>
      <c r="H446" s="167">
        <v>2.672</v>
      </c>
      <c r="I446" s="167">
        <f t="shared" si="255"/>
        <v>2.672</v>
      </c>
      <c r="J446" s="167">
        <v>1.6</v>
      </c>
      <c r="K446" s="167">
        <f t="shared" si="256"/>
        <v>1.9580000000000002</v>
      </c>
      <c r="L446" s="167">
        <f t="shared" si="257"/>
        <v>1.9580000000000002</v>
      </c>
      <c r="M446" s="167">
        <v>14</v>
      </c>
      <c r="N446" s="167">
        <f t="shared" si="258"/>
        <v>0.714</v>
      </c>
      <c r="O446" s="167">
        <v>14</v>
      </c>
      <c r="P446" s="167">
        <f t="shared" si="259"/>
        <v>0.714</v>
      </c>
      <c r="Q446" s="167">
        <f t="shared" si="260"/>
        <v>160</v>
      </c>
      <c r="R446" s="167">
        <f t="shared" si="261"/>
        <v>195.8</v>
      </c>
      <c r="S446" s="167">
        <f t="shared" si="262"/>
        <v>195.8</v>
      </c>
      <c r="T446" s="167">
        <f t="shared" si="263"/>
        <v>0.3580000000000001</v>
      </c>
      <c r="U446" s="167">
        <f t="shared" si="264"/>
        <v>0</v>
      </c>
      <c r="V446" s="167">
        <f t="shared" si="265"/>
        <v>0</v>
      </c>
    </row>
    <row r="447" spans="1:22" ht="12.75">
      <c r="A447" s="300"/>
      <c r="B447" s="13">
        <v>31</v>
      </c>
      <c r="C447" s="61" t="s">
        <v>213</v>
      </c>
      <c r="D447" s="281">
        <v>12</v>
      </c>
      <c r="E447" s="281">
        <v>1960</v>
      </c>
      <c r="F447" s="173">
        <v>535.97</v>
      </c>
      <c r="G447" s="173">
        <v>400.83</v>
      </c>
      <c r="H447" s="172">
        <v>2.897</v>
      </c>
      <c r="I447" s="168">
        <f t="shared" si="255"/>
        <v>2.897</v>
      </c>
      <c r="J447" s="172">
        <v>1.84</v>
      </c>
      <c r="K447" s="166">
        <f t="shared" si="256"/>
        <v>2.2849999999999997</v>
      </c>
      <c r="L447" s="166">
        <f t="shared" si="257"/>
        <v>2.5909999999999997</v>
      </c>
      <c r="M447" s="173">
        <v>12</v>
      </c>
      <c r="N447" s="166">
        <f t="shared" si="258"/>
        <v>0.612</v>
      </c>
      <c r="O447" s="173">
        <v>6</v>
      </c>
      <c r="P447" s="166">
        <f t="shared" si="259"/>
        <v>0.306</v>
      </c>
      <c r="Q447" s="166">
        <f t="shared" si="260"/>
        <v>153.33333333333334</v>
      </c>
      <c r="R447" s="166">
        <f t="shared" si="261"/>
        <v>190.41666666666663</v>
      </c>
      <c r="S447" s="166">
        <f t="shared" si="262"/>
        <v>215.91666666666663</v>
      </c>
      <c r="T447" s="166">
        <f t="shared" si="263"/>
        <v>0.7509999999999997</v>
      </c>
      <c r="U447" s="166">
        <f t="shared" si="264"/>
        <v>0.306</v>
      </c>
      <c r="V447" s="168">
        <f t="shared" si="265"/>
        <v>-6</v>
      </c>
    </row>
    <row r="448" spans="1:22" ht="12.75">
      <c r="A448" s="300"/>
      <c r="B448" s="13">
        <v>32</v>
      </c>
      <c r="C448" s="61" t="s">
        <v>215</v>
      </c>
      <c r="D448" s="280">
        <v>23</v>
      </c>
      <c r="E448" s="280">
        <v>1969</v>
      </c>
      <c r="F448" s="175">
        <v>1137.96</v>
      </c>
      <c r="G448" s="175">
        <v>964.42</v>
      </c>
      <c r="H448" s="173">
        <v>5.938</v>
      </c>
      <c r="I448" s="168">
        <v>5.938</v>
      </c>
      <c r="J448" s="173">
        <v>3.68</v>
      </c>
      <c r="K448" s="168">
        <v>4.255</v>
      </c>
      <c r="L448" s="168">
        <v>4.459</v>
      </c>
      <c r="M448" s="173">
        <v>33</v>
      </c>
      <c r="N448" s="168">
        <v>1.6829999999999998</v>
      </c>
      <c r="O448" s="173">
        <v>29</v>
      </c>
      <c r="P448" s="168">
        <v>1.4789999999999999</v>
      </c>
      <c r="Q448" s="168">
        <v>160</v>
      </c>
      <c r="R448" s="168">
        <v>185</v>
      </c>
      <c r="S448" s="168">
        <v>193.8695652173913</v>
      </c>
      <c r="T448" s="168">
        <v>0.7789999999999995</v>
      </c>
      <c r="U448" s="168">
        <v>0.20399999999999996</v>
      </c>
      <c r="V448" s="168">
        <v>-4</v>
      </c>
    </row>
    <row r="449" spans="1:22" ht="12.75">
      <c r="A449" s="300"/>
      <c r="B449" s="73">
        <v>33</v>
      </c>
      <c r="C449" s="61" t="s">
        <v>216</v>
      </c>
      <c r="D449" s="275">
        <v>22</v>
      </c>
      <c r="E449" s="275">
        <v>1970</v>
      </c>
      <c r="F449" s="168">
        <v>1095.22</v>
      </c>
      <c r="G449" s="168">
        <v>947.22</v>
      </c>
      <c r="H449" s="173">
        <v>6.565</v>
      </c>
      <c r="I449" s="168">
        <v>6.565</v>
      </c>
      <c r="J449" s="173">
        <v>3.52</v>
      </c>
      <c r="K449" s="168">
        <v>5.035</v>
      </c>
      <c r="L449" s="168">
        <v>5.290000000000001</v>
      </c>
      <c r="M449" s="173">
        <v>30</v>
      </c>
      <c r="N449" s="168">
        <v>1.5299999999999998</v>
      </c>
      <c r="O449" s="173">
        <v>25</v>
      </c>
      <c r="P449" s="168">
        <v>1.275</v>
      </c>
      <c r="Q449" s="168">
        <v>160</v>
      </c>
      <c r="R449" s="168">
        <v>228.86363636363637</v>
      </c>
      <c r="S449" s="168">
        <v>240.4545454545455</v>
      </c>
      <c r="T449" s="168">
        <v>1.770000000000001</v>
      </c>
      <c r="U449" s="168">
        <v>0.2549999999999999</v>
      </c>
      <c r="V449" s="168">
        <v>-5</v>
      </c>
    </row>
    <row r="450" spans="1:22" ht="12.75">
      <c r="A450" s="300"/>
      <c r="B450" s="73">
        <v>34</v>
      </c>
      <c r="C450" s="61" t="s">
        <v>222</v>
      </c>
      <c r="D450" s="280">
        <v>12</v>
      </c>
      <c r="E450" s="280">
        <v>1958</v>
      </c>
      <c r="F450" s="175">
        <v>693.99</v>
      </c>
      <c r="G450" s="175">
        <v>262.18</v>
      </c>
      <c r="H450" s="173">
        <v>2.313</v>
      </c>
      <c r="I450" s="168">
        <f aca="true" t="shared" si="266" ref="I450:I469">H450</f>
        <v>2.313</v>
      </c>
      <c r="J450" s="173">
        <v>1.45</v>
      </c>
      <c r="K450" s="168">
        <f aca="true" t="shared" si="267" ref="K450:K469">I450-N450</f>
        <v>1.9560000000000002</v>
      </c>
      <c r="L450" s="168">
        <f aca="true" t="shared" si="268" ref="L450:L469">I450-P450</f>
        <v>1.9560000000000002</v>
      </c>
      <c r="M450" s="173">
        <v>7</v>
      </c>
      <c r="N450" s="168">
        <f aca="true" t="shared" si="269" ref="N450:N469">M450*0.051</f>
        <v>0.357</v>
      </c>
      <c r="O450" s="173">
        <v>7</v>
      </c>
      <c r="P450" s="168">
        <f aca="true" t="shared" si="270" ref="P450:P469">O450*0.051</f>
        <v>0.357</v>
      </c>
      <c r="Q450" s="168">
        <f aca="true" t="shared" si="271" ref="Q450:Q469">J450*1000/D450</f>
        <v>120.83333333333333</v>
      </c>
      <c r="R450" s="168">
        <f aca="true" t="shared" si="272" ref="R450:R469">K450*1000/D450</f>
        <v>163.00000000000003</v>
      </c>
      <c r="S450" s="168">
        <f aca="true" t="shared" si="273" ref="S450:S469">L450*1000/D450</f>
        <v>163.00000000000003</v>
      </c>
      <c r="T450" s="168">
        <f aca="true" t="shared" si="274" ref="T450:T469">L450-J450</f>
        <v>0.5060000000000002</v>
      </c>
      <c r="U450" s="168">
        <f aca="true" t="shared" si="275" ref="U450:U469">N450-P450</f>
        <v>0</v>
      </c>
      <c r="V450" s="168">
        <f aca="true" t="shared" si="276" ref="V450:V469">O450-M450</f>
        <v>0</v>
      </c>
    </row>
    <row r="451" spans="1:22" ht="12.75">
      <c r="A451" s="300"/>
      <c r="B451" s="73">
        <v>35</v>
      </c>
      <c r="C451" s="61" t="s">
        <v>228</v>
      </c>
      <c r="D451" s="280">
        <v>9</v>
      </c>
      <c r="E451" s="282">
        <v>2006</v>
      </c>
      <c r="F451" s="196">
        <v>887.8</v>
      </c>
      <c r="G451" s="196">
        <v>560.62</v>
      </c>
      <c r="H451" s="196">
        <v>2.572</v>
      </c>
      <c r="I451" s="168">
        <f t="shared" si="266"/>
        <v>2.572</v>
      </c>
      <c r="J451" s="196">
        <v>1.44</v>
      </c>
      <c r="K451" s="168">
        <f t="shared" si="267"/>
        <v>1.96</v>
      </c>
      <c r="L451" s="168">
        <f t="shared" si="268"/>
        <v>2.0620000000000003</v>
      </c>
      <c r="M451" s="196">
        <v>12</v>
      </c>
      <c r="N451" s="168">
        <f t="shared" si="269"/>
        <v>0.612</v>
      </c>
      <c r="O451" s="196">
        <v>10</v>
      </c>
      <c r="P451" s="168">
        <f t="shared" si="270"/>
        <v>0.51</v>
      </c>
      <c r="Q451" s="168">
        <f t="shared" si="271"/>
        <v>160</v>
      </c>
      <c r="R451" s="168">
        <f t="shared" si="272"/>
        <v>217.77777777777777</v>
      </c>
      <c r="S451" s="168">
        <f t="shared" si="273"/>
        <v>229.11111111111117</v>
      </c>
      <c r="T451" s="168">
        <f t="shared" si="274"/>
        <v>0.6220000000000003</v>
      </c>
      <c r="U451" s="168">
        <f t="shared" si="275"/>
        <v>0.10199999999999998</v>
      </c>
      <c r="V451" s="168">
        <f t="shared" si="276"/>
        <v>-2</v>
      </c>
    </row>
    <row r="452" spans="1:22" ht="12.75">
      <c r="A452" s="300"/>
      <c r="B452" s="73">
        <v>36</v>
      </c>
      <c r="C452" s="61" t="s">
        <v>240</v>
      </c>
      <c r="D452" s="280">
        <v>70</v>
      </c>
      <c r="E452" s="282">
        <v>1986</v>
      </c>
      <c r="F452" s="196">
        <v>3375.02</v>
      </c>
      <c r="G452" s="196">
        <v>3375.02</v>
      </c>
      <c r="H452" s="196">
        <v>20.71973</v>
      </c>
      <c r="I452" s="168">
        <f t="shared" si="266"/>
        <v>20.71973</v>
      </c>
      <c r="J452" s="196">
        <v>11.2</v>
      </c>
      <c r="K452" s="168">
        <f t="shared" si="267"/>
        <v>14.01323</v>
      </c>
      <c r="L452" s="168">
        <f t="shared" si="268"/>
        <v>14.01323</v>
      </c>
      <c r="M452" s="196">
        <v>131.5</v>
      </c>
      <c r="N452" s="168">
        <f t="shared" si="269"/>
        <v>6.706499999999999</v>
      </c>
      <c r="O452" s="196">
        <v>131.5</v>
      </c>
      <c r="P452" s="168">
        <f t="shared" si="270"/>
        <v>6.706499999999999</v>
      </c>
      <c r="Q452" s="168">
        <f t="shared" si="271"/>
        <v>160</v>
      </c>
      <c r="R452" s="168">
        <f t="shared" si="272"/>
        <v>200.189</v>
      </c>
      <c r="S452" s="168">
        <f t="shared" si="273"/>
        <v>200.189</v>
      </c>
      <c r="T452" s="168">
        <f t="shared" si="274"/>
        <v>2.813230000000001</v>
      </c>
      <c r="U452" s="168">
        <f t="shared" si="275"/>
        <v>0</v>
      </c>
      <c r="V452" s="168">
        <f t="shared" si="276"/>
        <v>0</v>
      </c>
    </row>
    <row r="453" spans="1:22" ht="12.75">
      <c r="A453" s="300"/>
      <c r="B453" s="73">
        <v>37</v>
      </c>
      <c r="C453" s="61" t="s">
        <v>241</v>
      </c>
      <c r="D453" s="280">
        <v>45</v>
      </c>
      <c r="E453" s="282">
        <v>1989</v>
      </c>
      <c r="F453" s="196">
        <v>2224.25</v>
      </c>
      <c r="G453" s="196">
        <v>2224.25</v>
      </c>
      <c r="H453" s="196">
        <v>13.21101</v>
      </c>
      <c r="I453" s="168">
        <f t="shared" si="266"/>
        <v>13.21101</v>
      </c>
      <c r="J453" s="196">
        <v>7.2</v>
      </c>
      <c r="K453" s="168">
        <f t="shared" si="267"/>
        <v>9.48801</v>
      </c>
      <c r="L453" s="168">
        <f t="shared" si="268"/>
        <v>9.08001</v>
      </c>
      <c r="M453" s="196">
        <v>73</v>
      </c>
      <c r="N453" s="168">
        <f t="shared" si="269"/>
        <v>3.723</v>
      </c>
      <c r="O453" s="196">
        <v>81.00000000000001</v>
      </c>
      <c r="P453" s="168">
        <f t="shared" si="270"/>
        <v>4.131</v>
      </c>
      <c r="Q453" s="168">
        <f t="shared" si="271"/>
        <v>160</v>
      </c>
      <c r="R453" s="168">
        <f t="shared" si="272"/>
        <v>210.84466666666663</v>
      </c>
      <c r="S453" s="168">
        <f t="shared" si="273"/>
        <v>201.778</v>
      </c>
      <c r="T453" s="168">
        <f t="shared" si="274"/>
        <v>1.8800099999999995</v>
      </c>
      <c r="U453" s="168">
        <f t="shared" si="275"/>
        <v>-0.40800000000000036</v>
      </c>
      <c r="V453" s="168">
        <f t="shared" si="276"/>
        <v>8.000000000000014</v>
      </c>
    </row>
    <row r="454" spans="1:22" ht="12.75">
      <c r="A454" s="300"/>
      <c r="B454" s="73">
        <v>38</v>
      </c>
      <c r="C454" s="61" t="s">
        <v>242</v>
      </c>
      <c r="D454" s="280">
        <v>69</v>
      </c>
      <c r="E454" s="282">
        <v>1985</v>
      </c>
      <c r="F454" s="196">
        <v>3378.24</v>
      </c>
      <c r="G454" s="196">
        <v>3378.24</v>
      </c>
      <c r="H454" s="196">
        <v>20.98311</v>
      </c>
      <c r="I454" s="168">
        <f t="shared" si="266"/>
        <v>20.98311</v>
      </c>
      <c r="J454" s="196">
        <v>11.04</v>
      </c>
      <c r="K454" s="168">
        <f t="shared" si="267"/>
        <v>13.978158</v>
      </c>
      <c r="L454" s="168">
        <f t="shared" si="268"/>
        <v>13.978158</v>
      </c>
      <c r="M454" s="196">
        <v>137.352</v>
      </c>
      <c r="N454" s="168">
        <f t="shared" si="269"/>
        <v>7.004951999999999</v>
      </c>
      <c r="O454" s="196">
        <v>137.352</v>
      </c>
      <c r="P454" s="168">
        <f t="shared" si="270"/>
        <v>7.004951999999999</v>
      </c>
      <c r="Q454" s="168">
        <f t="shared" si="271"/>
        <v>160</v>
      </c>
      <c r="R454" s="168">
        <f t="shared" si="272"/>
        <v>202.58200000000002</v>
      </c>
      <c r="S454" s="168">
        <f t="shared" si="273"/>
        <v>202.58200000000002</v>
      </c>
      <c r="T454" s="168">
        <f t="shared" si="274"/>
        <v>2.9381580000000014</v>
      </c>
      <c r="U454" s="168">
        <f t="shared" si="275"/>
        <v>0</v>
      </c>
      <c r="V454" s="168">
        <f t="shared" si="276"/>
        <v>0</v>
      </c>
    </row>
    <row r="455" spans="1:22" ht="12.75">
      <c r="A455" s="300"/>
      <c r="B455" s="73">
        <v>39</v>
      </c>
      <c r="C455" s="61" t="s">
        <v>244</v>
      </c>
      <c r="D455" s="280">
        <v>36</v>
      </c>
      <c r="E455" s="282">
        <v>1972</v>
      </c>
      <c r="F455" s="196">
        <v>1615.96</v>
      </c>
      <c r="G455" s="196">
        <v>1615.96</v>
      </c>
      <c r="H455" s="196">
        <v>9.89599</v>
      </c>
      <c r="I455" s="168">
        <f t="shared" si="266"/>
        <v>9.89599</v>
      </c>
      <c r="J455" s="196">
        <v>3.88</v>
      </c>
      <c r="K455" s="168">
        <f t="shared" si="267"/>
        <v>7.451611</v>
      </c>
      <c r="L455" s="168">
        <f t="shared" si="268"/>
        <v>7.451611</v>
      </c>
      <c r="M455" s="196">
        <v>47.929</v>
      </c>
      <c r="N455" s="168">
        <f t="shared" si="269"/>
        <v>2.444379</v>
      </c>
      <c r="O455" s="196">
        <v>47.929</v>
      </c>
      <c r="P455" s="168">
        <f t="shared" si="270"/>
        <v>2.444379</v>
      </c>
      <c r="Q455" s="168">
        <f t="shared" si="271"/>
        <v>107.77777777777777</v>
      </c>
      <c r="R455" s="168">
        <f t="shared" si="272"/>
        <v>206.98919444444445</v>
      </c>
      <c r="S455" s="168">
        <f t="shared" si="273"/>
        <v>206.98919444444445</v>
      </c>
      <c r="T455" s="168">
        <f t="shared" si="274"/>
        <v>3.571611</v>
      </c>
      <c r="U455" s="168">
        <f t="shared" si="275"/>
        <v>0</v>
      </c>
      <c r="V455" s="168">
        <f t="shared" si="276"/>
        <v>0</v>
      </c>
    </row>
    <row r="456" spans="1:22" ht="12.75">
      <c r="A456" s="300"/>
      <c r="B456" s="73">
        <v>40</v>
      </c>
      <c r="C456" s="61" t="s">
        <v>245</v>
      </c>
      <c r="D456" s="280">
        <v>47</v>
      </c>
      <c r="E456" s="282">
        <v>1980</v>
      </c>
      <c r="F456" s="196">
        <v>2182.87</v>
      </c>
      <c r="G456" s="196">
        <v>2182.87</v>
      </c>
      <c r="H456" s="196">
        <v>13.449991</v>
      </c>
      <c r="I456" s="168">
        <f t="shared" si="266"/>
        <v>13.449991</v>
      </c>
      <c r="J456" s="196">
        <v>7.2</v>
      </c>
      <c r="K456" s="168">
        <f t="shared" si="267"/>
        <v>8.400991000000001</v>
      </c>
      <c r="L456" s="168">
        <f t="shared" si="268"/>
        <v>9.828991000000002</v>
      </c>
      <c r="M456" s="196">
        <v>99</v>
      </c>
      <c r="N456" s="168">
        <f t="shared" si="269"/>
        <v>5.0489999999999995</v>
      </c>
      <c r="O456" s="196">
        <v>71</v>
      </c>
      <c r="P456" s="168">
        <f t="shared" si="270"/>
        <v>3.6209999999999996</v>
      </c>
      <c r="Q456" s="168">
        <f t="shared" si="271"/>
        <v>153.19148936170214</v>
      </c>
      <c r="R456" s="168">
        <f t="shared" si="272"/>
        <v>178.74448936170216</v>
      </c>
      <c r="S456" s="168">
        <f t="shared" si="273"/>
        <v>209.12746808510641</v>
      </c>
      <c r="T456" s="168">
        <f t="shared" si="274"/>
        <v>2.628991000000002</v>
      </c>
      <c r="U456" s="168">
        <f t="shared" si="275"/>
        <v>1.428</v>
      </c>
      <c r="V456" s="168">
        <f t="shared" si="276"/>
        <v>-28</v>
      </c>
    </row>
    <row r="457" spans="1:22" ht="12.75">
      <c r="A457" s="300"/>
      <c r="B457" s="73">
        <v>41</v>
      </c>
      <c r="C457" s="61" t="s">
        <v>246</v>
      </c>
      <c r="D457" s="280">
        <v>55</v>
      </c>
      <c r="E457" s="282">
        <v>1966</v>
      </c>
      <c r="F457" s="196">
        <v>2553.68</v>
      </c>
      <c r="G457" s="196">
        <v>2553.68</v>
      </c>
      <c r="H457" s="196">
        <v>16.504975</v>
      </c>
      <c r="I457" s="168">
        <f t="shared" si="266"/>
        <v>16.504975</v>
      </c>
      <c r="J457" s="196">
        <v>8.8</v>
      </c>
      <c r="K457" s="168">
        <f t="shared" si="267"/>
        <v>11.149975000000001</v>
      </c>
      <c r="L457" s="168">
        <f t="shared" si="268"/>
        <v>11.557975000000003</v>
      </c>
      <c r="M457" s="196">
        <v>105</v>
      </c>
      <c r="N457" s="168">
        <f t="shared" si="269"/>
        <v>5.3549999999999995</v>
      </c>
      <c r="O457" s="196">
        <v>97.00000000000001</v>
      </c>
      <c r="P457" s="168">
        <f t="shared" si="270"/>
        <v>4.947</v>
      </c>
      <c r="Q457" s="168">
        <f t="shared" si="271"/>
        <v>160</v>
      </c>
      <c r="R457" s="168">
        <f t="shared" si="272"/>
        <v>202.72681818181823</v>
      </c>
      <c r="S457" s="168">
        <f t="shared" si="273"/>
        <v>210.14500000000004</v>
      </c>
      <c r="T457" s="168">
        <f t="shared" si="274"/>
        <v>2.757975000000002</v>
      </c>
      <c r="U457" s="168">
        <f t="shared" si="275"/>
        <v>0.4079999999999995</v>
      </c>
      <c r="V457" s="168">
        <f t="shared" si="276"/>
        <v>-7.999999999999986</v>
      </c>
    </row>
    <row r="458" spans="1:22" ht="12.75">
      <c r="A458" s="300"/>
      <c r="B458" s="73">
        <v>42</v>
      </c>
      <c r="C458" s="61" t="s">
        <v>247</v>
      </c>
      <c r="D458" s="280">
        <v>25</v>
      </c>
      <c r="E458" s="282">
        <v>1981</v>
      </c>
      <c r="F458" s="196">
        <v>1357.8</v>
      </c>
      <c r="G458" s="196">
        <v>1357.8</v>
      </c>
      <c r="H458" s="196">
        <v>7.9688</v>
      </c>
      <c r="I458" s="168">
        <f t="shared" si="266"/>
        <v>7.9688</v>
      </c>
      <c r="J458" s="196">
        <v>4</v>
      </c>
      <c r="K458" s="168">
        <f t="shared" si="267"/>
        <v>5.2658000000000005</v>
      </c>
      <c r="L458" s="168">
        <f t="shared" si="268"/>
        <v>5.3678</v>
      </c>
      <c r="M458" s="196">
        <v>53</v>
      </c>
      <c r="N458" s="168">
        <f t="shared" si="269"/>
        <v>2.703</v>
      </c>
      <c r="O458" s="196">
        <v>51</v>
      </c>
      <c r="P458" s="168">
        <f t="shared" si="270"/>
        <v>2.601</v>
      </c>
      <c r="Q458" s="168">
        <f t="shared" si="271"/>
        <v>160</v>
      </c>
      <c r="R458" s="168">
        <f t="shared" si="272"/>
        <v>210.632</v>
      </c>
      <c r="S458" s="168">
        <f t="shared" si="273"/>
        <v>214.71200000000002</v>
      </c>
      <c r="T458" s="168">
        <f t="shared" si="274"/>
        <v>1.3678</v>
      </c>
      <c r="U458" s="168">
        <f t="shared" si="275"/>
        <v>0.10199999999999987</v>
      </c>
      <c r="V458" s="168">
        <f t="shared" si="276"/>
        <v>-2</v>
      </c>
    </row>
    <row r="459" spans="1:22" ht="12.75">
      <c r="A459" s="300"/>
      <c r="B459" s="73">
        <v>43</v>
      </c>
      <c r="C459" s="61" t="s">
        <v>248</v>
      </c>
      <c r="D459" s="280">
        <v>45</v>
      </c>
      <c r="E459" s="282">
        <v>1980</v>
      </c>
      <c r="F459" s="196">
        <v>2207.42</v>
      </c>
      <c r="G459" s="196">
        <v>2207.42</v>
      </c>
      <c r="H459" s="196">
        <v>13.22232</v>
      </c>
      <c r="I459" s="168">
        <f t="shared" si="266"/>
        <v>13.22232</v>
      </c>
      <c r="J459" s="196">
        <v>7.04</v>
      </c>
      <c r="K459" s="168">
        <f t="shared" si="267"/>
        <v>8.78532</v>
      </c>
      <c r="L459" s="168">
        <f t="shared" si="268"/>
        <v>9.685368</v>
      </c>
      <c r="M459" s="196">
        <v>87</v>
      </c>
      <c r="N459" s="168">
        <f t="shared" si="269"/>
        <v>4.436999999999999</v>
      </c>
      <c r="O459" s="196">
        <v>69.352</v>
      </c>
      <c r="P459" s="168">
        <f t="shared" si="270"/>
        <v>3.536952</v>
      </c>
      <c r="Q459" s="168">
        <f t="shared" si="271"/>
        <v>156.44444444444446</v>
      </c>
      <c r="R459" s="168">
        <f t="shared" si="272"/>
        <v>195.22933333333333</v>
      </c>
      <c r="S459" s="168">
        <f t="shared" si="273"/>
        <v>215.2304</v>
      </c>
      <c r="T459" s="168">
        <f t="shared" si="274"/>
        <v>2.6453680000000004</v>
      </c>
      <c r="U459" s="168">
        <f t="shared" si="275"/>
        <v>0.9000479999999995</v>
      </c>
      <c r="V459" s="168">
        <f t="shared" si="276"/>
        <v>-17.647999999999996</v>
      </c>
    </row>
    <row r="460" spans="1:22" ht="12.75">
      <c r="A460" s="300"/>
      <c r="B460" s="73">
        <v>44</v>
      </c>
      <c r="C460" s="61" t="s">
        <v>249</v>
      </c>
      <c r="D460" s="280">
        <v>32</v>
      </c>
      <c r="E460" s="282">
        <v>1959</v>
      </c>
      <c r="F460" s="196">
        <v>1835.67</v>
      </c>
      <c r="G460" s="196">
        <v>1835.67</v>
      </c>
      <c r="H460" s="196">
        <v>9.351002</v>
      </c>
      <c r="I460" s="168">
        <f t="shared" si="266"/>
        <v>9.351002</v>
      </c>
      <c r="J460" s="196">
        <v>4.72</v>
      </c>
      <c r="K460" s="168">
        <f t="shared" si="267"/>
        <v>7.047637999999999</v>
      </c>
      <c r="L460" s="168">
        <f t="shared" si="268"/>
        <v>7.047637999999999</v>
      </c>
      <c r="M460" s="196">
        <v>45.164</v>
      </c>
      <c r="N460" s="168">
        <f t="shared" si="269"/>
        <v>2.3033639999999997</v>
      </c>
      <c r="O460" s="196">
        <v>45.164</v>
      </c>
      <c r="P460" s="168">
        <f t="shared" si="270"/>
        <v>2.3033639999999997</v>
      </c>
      <c r="Q460" s="168">
        <f t="shared" si="271"/>
        <v>147.5</v>
      </c>
      <c r="R460" s="168">
        <f t="shared" si="272"/>
        <v>220.23868749999997</v>
      </c>
      <c r="S460" s="168">
        <f t="shared" si="273"/>
        <v>220.23868749999997</v>
      </c>
      <c r="T460" s="168">
        <f t="shared" si="274"/>
        <v>2.3276379999999994</v>
      </c>
      <c r="U460" s="168">
        <f t="shared" si="275"/>
        <v>0</v>
      </c>
      <c r="V460" s="168">
        <f t="shared" si="276"/>
        <v>0</v>
      </c>
    </row>
    <row r="461" spans="1:22" ht="12.75">
      <c r="A461" s="300"/>
      <c r="B461" s="73">
        <v>45</v>
      </c>
      <c r="C461" s="61" t="s">
        <v>250</v>
      </c>
      <c r="D461" s="280">
        <v>55</v>
      </c>
      <c r="E461" s="282">
        <v>1981</v>
      </c>
      <c r="F461" s="196">
        <v>2726.16</v>
      </c>
      <c r="G461" s="196">
        <v>2726.16</v>
      </c>
      <c r="H461" s="196">
        <v>17.034992</v>
      </c>
      <c r="I461" s="168">
        <f t="shared" si="266"/>
        <v>17.034992</v>
      </c>
      <c r="J461" s="196">
        <v>8.8</v>
      </c>
      <c r="K461" s="168">
        <f t="shared" si="267"/>
        <v>12.299539999999999</v>
      </c>
      <c r="L461" s="168">
        <f t="shared" si="268"/>
        <v>12.299539999999999</v>
      </c>
      <c r="M461" s="196">
        <v>92.85200000000002</v>
      </c>
      <c r="N461" s="168">
        <f t="shared" si="269"/>
        <v>4.735452</v>
      </c>
      <c r="O461" s="196">
        <v>92.85200000000002</v>
      </c>
      <c r="P461" s="168">
        <f t="shared" si="270"/>
        <v>4.735452</v>
      </c>
      <c r="Q461" s="168">
        <f t="shared" si="271"/>
        <v>160</v>
      </c>
      <c r="R461" s="168">
        <f t="shared" si="272"/>
        <v>223.628</v>
      </c>
      <c r="S461" s="168">
        <f t="shared" si="273"/>
        <v>223.628</v>
      </c>
      <c r="T461" s="168">
        <f t="shared" si="274"/>
        <v>3.499539999999998</v>
      </c>
      <c r="U461" s="168">
        <f t="shared" si="275"/>
        <v>0</v>
      </c>
      <c r="V461" s="168">
        <f t="shared" si="276"/>
        <v>0</v>
      </c>
    </row>
    <row r="462" spans="1:22" ht="12.75">
      <c r="A462" s="300"/>
      <c r="B462" s="73">
        <v>46</v>
      </c>
      <c r="C462" s="61" t="s">
        <v>251</v>
      </c>
      <c r="D462" s="280">
        <v>5</v>
      </c>
      <c r="E462" s="282">
        <v>1920</v>
      </c>
      <c r="F462" s="196">
        <v>335.1</v>
      </c>
      <c r="G462" s="196">
        <v>186.37</v>
      </c>
      <c r="H462" s="196">
        <v>1.611</v>
      </c>
      <c r="I462" s="168">
        <f t="shared" si="266"/>
        <v>1.611</v>
      </c>
      <c r="J462" s="196">
        <v>0.72</v>
      </c>
      <c r="K462" s="168">
        <f t="shared" si="267"/>
        <v>1.203</v>
      </c>
      <c r="L462" s="168">
        <f t="shared" si="268"/>
        <v>1.1520000000000001</v>
      </c>
      <c r="M462" s="196">
        <v>8</v>
      </c>
      <c r="N462" s="168">
        <f t="shared" si="269"/>
        <v>0.408</v>
      </c>
      <c r="O462" s="196">
        <v>9</v>
      </c>
      <c r="P462" s="168">
        <f t="shared" si="270"/>
        <v>0.45899999999999996</v>
      </c>
      <c r="Q462" s="168">
        <f t="shared" si="271"/>
        <v>144</v>
      </c>
      <c r="R462" s="168">
        <f t="shared" si="272"/>
        <v>240.6</v>
      </c>
      <c r="S462" s="168">
        <f t="shared" si="273"/>
        <v>230.40000000000003</v>
      </c>
      <c r="T462" s="168">
        <f t="shared" si="274"/>
        <v>0.43200000000000016</v>
      </c>
      <c r="U462" s="168">
        <f t="shared" si="275"/>
        <v>-0.05099999999999999</v>
      </c>
      <c r="V462" s="168">
        <f t="shared" si="276"/>
        <v>1</v>
      </c>
    </row>
    <row r="463" spans="1:22" ht="12.75">
      <c r="A463" s="300"/>
      <c r="B463" s="73">
        <v>47</v>
      </c>
      <c r="C463" s="61" t="s">
        <v>252</v>
      </c>
      <c r="D463" s="280">
        <v>90</v>
      </c>
      <c r="E463" s="282">
        <v>1984</v>
      </c>
      <c r="F463" s="196">
        <v>3493.49</v>
      </c>
      <c r="G463" s="196">
        <v>3451.06</v>
      </c>
      <c r="H463" s="196">
        <v>26.718978</v>
      </c>
      <c r="I463" s="168">
        <f t="shared" si="266"/>
        <v>26.718978</v>
      </c>
      <c r="J463" s="196">
        <v>14.32</v>
      </c>
      <c r="K463" s="168">
        <f t="shared" si="267"/>
        <v>20.700978</v>
      </c>
      <c r="L463" s="168">
        <f t="shared" si="268"/>
        <v>20.955978</v>
      </c>
      <c r="M463" s="196">
        <v>118</v>
      </c>
      <c r="N463" s="168">
        <f t="shared" si="269"/>
        <v>6.018</v>
      </c>
      <c r="O463" s="196">
        <v>113</v>
      </c>
      <c r="P463" s="168">
        <f t="shared" si="270"/>
        <v>5.763</v>
      </c>
      <c r="Q463" s="168">
        <f t="shared" si="271"/>
        <v>159.11111111111111</v>
      </c>
      <c r="R463" s="168">
        <f t="shared" si="272"/>
        <v>230.01086666666666</v>
      </c>
      <c r="S463" s="168">
        <f t="shared" si="273"/>
        <v>232.84420000000003</v>
      </c>
      <c r="T463" s="168">
        <f t="shared" si="274"/>
        <v>6.6359780000000015</v>
      </c>
      <c r="U463" s="168">
        <f t="shared" si="275"/>
        <v>0.2549999999999999</v>
      </c>
      <c r="V463" s="168">
        <f t="shared" si="276"/>
        <v>-5</v>
      </c>
    </row>
    <row r="464" spans="1:22" ht="12.75">
      <c r="A464" s="300"/>
      <c r="B464" s="73">
        <v>48</v>
      </c>
      <c r="C464" s="61" t="s">
        <v>253</v>
      </c>
      <c r="D464" s="280">
        <v>14</v>
      </c>
      <c r="E464" s="282">
        <v>1957</v>
      </c>
      <c r="F464" s="196">
        <v>1055.47</v>
      </c>
      <c r="G464" s="196">
        <v>714.25</v>
      </c>
      <c r="H464" s="196">
        <v>4.420002</v>
      </c>
      <c r="I464" s="168">
        <f t="shared" si="266"/>
        <v>4.420002</v>
      </c>
      <c r="J464" s="196">
        <v>2.24</v>
      </c>
      <c r="K464" s="168">
        <f t="shared" si="267"/>
        <v>3.2980020000000003</v>
      </c>
      <c r="L464" s="168">
        <f t="shared" si="268"/>
        <v>3.4306020000000004</v>
      </c>
      <c r="M464" s="196">
        <v>22</v>
      </c>
      <c r="N464" s="168">
        <f t="shared" si="269"/>
        <v>1.1219999999999999</v>
      </c>
      <c r="O464" s="196">
        <v>19.4</v>
      </c>
      <c r="P464" s="168">
        <f t="shared" si="270"/>
        <v>0.9893999999999998</v>
      </c>
      <c r="Q464" s="168">
        <f t="shared" si="271"/>
        <v>160</v>
      </c>
      <c r="R464" s="168">
        <f t="shared" si="272"/>
        <v>235.57157142857145</v>
      </c>
      <c r="S464" s="168">
        <f t="shared" si="273"/>
        <v>245.04300000000003</v>
      </c>
      <c r="T464" s="168">
        <f t="shared" si="274"/>
        <v>1.1906020000000002</v>
      </c>
      <c r="U464" s="168">
        <f t="shared" si="275"/>
        <v>0.13260000000000005</v>
      </c>
      <c r="V464" s="168">
        <f t="shared" si="276"/>
        <v>-2.6000000000000014</v>
      </c>
    </row>
    <row r="465" spans="1:22" ht="12.75">
      <c r="A465" s="300"/>
      <c r="B465" s="73">
        <v>49</v>
      </c>
      <c r="C465" s="61" t="s">
        <v>254</v>
      </c>
      <c r="D465" s="280">
        <v>6</v>
      </c>
      <c r="E465" s="282">
        <v>1959</v>
      </c>
      <c r="F465" s="196">
        <v>313.25</v>
      </c>
      <c r="G465" s="196">
        <v>313.25</v>
      </c>
      <c r="H465" s="196">
        <v>1.885998</v>
      </c>
      <c r="I465" s="168">
        <f t="shared" si="266"/>
        <v>1.885998</v>
      </c>
      <c r="J465" s="196">
        <v>0.96</v>
      </c>
      <c r="K465" s="168">
        <f t="shared" si="267"/>
        <v>1.2739980000000002</v>
      </c>
      <c r="L465" s="168">
        <f t="shared" si="268"/>
        <v>1.4779980000000001</v>
      </c>
      <c r="M465" s="196">
        <v>12</v>
      </c>
      <c r="N465" s="168">
        <f t="shared" si="269"/>
        <v>0.612</v>
      </c>
      <c r="O465" s="196">
        <v>8</v>
      </c>
      <c r="P465" s="168">
        <f t="shared" si="270"/>
        <v>0.408</v>
      </c>
      <c r="Q465" s="168">
        <f t="shared" si="271"/>
        <v>160</v>
      </c>
      <c r="R465" s="168">
        <f t="shared" si="272"/>
        <v>212.33300000000006</v>
      </c>
      <c r="S465" s="168">
        <f t="shared" si="273"/>
        <v>246.333</v>
      </c>
      <c r="T465" s="168">
        <f t="shared" si="274"/>
        <v>0.5179980000000002</v>
      </c>
      <c r="U465" s="168">
        <f t="shared" si="275"/>
        <v>0.20400000000000001</v>
      </c>
      <c r="V465" s="168">
        <f t="shared" si="276"/>
        <v>-4</v>
      </c>
    </row>
    <row r="466" spans="1:22" ht="12.75">
      <c r="A466" s="300"/>
      <c r="B466" s="73">
        <v>50</v>
      </c>
      <c r="C466" s="61" t="s">
        <v>255</v>
      </c>
      <c r="D466" s="280">
        <v>8</v>
      </c>
      <c r="E466" s="282">
        <v>1962</v>
      </c>
      <c r="F466" s="196">
        <v>363.26</v>
      </c>
      <c r="G466" s="196">
        <v>249.64</v>
      </c>
      <c r="H466" s="196">
        <v>2.522002</v>
      </c>
      <c r="I466" s="168">
        <f t="shared" si="266"/>
        <v>2.522002</v>
      </c>
      <c r="J466" s="196">
        <v>1.2</v>
      </c>
      <c r="K466" s="168">
        <f t="shared" si="267"/>
        <v>1.808002</v>
      </c>
      <c r="L466" s="168">
        <f t="shared" si="268"/>
        <v>2.063002</v>
      </c>
      <c r="M466" s="196">
        <v>14</v>
      </c>
      <c r="N466" s="168">
        <f t="shared" si="269"/>
        <v>0.714</v>
      </c>
      <c r="O466" s="196">
        <v>9.000000000000002</v>
      </c>
      <c r="P466" s="168">
        <f t="shared" si="270"/>
        <v>0.4590000000000001</v>
      </c>
      <c r="Q466" s="168">
        <f t="shared" si="271"/>
        <v>150</v>
      </c>
      <c r="R466" s="168">
        <f t="shared" si="272"/>
        <v>226.00025000000002</v>
      </c>
      <c r="S466" s="168">
        <f t="shared" si="273"/>
        <v>257.87525</v>
      </c>
      <c r="T466" s="168">
        <f t="shared" si="274"/>
        <v>0.863002</v>
      </c>
      <c r="U466" s="168">
        <f t="shared" si="275"/>
        <v>0.2549999999999999</v>
      </c>
      <c r="V466" s="168">
        <f t="shared" si="276"/>
        <v>-4.999999999999998</v>
      </c>
    </row>
    <row r="467" spans="1:22" ht="12.75">
      <c r="A467" s="300"/>
      <c r="B467" s="73">
        <v>51</v>
      </c>
      <c r="C467" s="61" t="s">
        <v>256</v>
      </c>
      <c r="D467" s="280">
        <v>5</v>
      </c>
      <c r="E467" s="282">
        <v>1890</v>
      </c>
      <c r="F467" s="196">
        <v>336.82</v>
      </c>
      <c r="G467" s="196">
        <v>180.77</v>
      </c>
      <c r="H467" s="196">
        <v>1.499999</v>
      </c>
      <c r="I467" s="168">
        <f t="shared" si="266"/>
        <v>1.499999</v>
      </c>
      <c r="J467" s="196">
        <v>0.72</v>
      </c>
      <c r="K467" s="168">
        <f t="shared" si="267"/>
        <v>1.303547</v>
      </c>
      <c r="L467" s="168">
        <f t="shared" si="268"/>
        <v>1.303547</v>
      </c>
      <c r="M467" s="196">
        <v>3.852</v>
      </c>
      <c r="N467" s="168">
        <f t="shared" si="269"/>
        <v>0.196452</v>
      </c>
      <c r="O467" s="196">
        <v>3.852</v>
      </c>
      <c r="P467" s="168">
        <f t="shared" si="270"/>
        <v>0.196452</v>
      </c>
      <c r="Q467" s="168">
        <f t="shared" si="271"/>
        <v>144</v>
      </c>
      <c r="R467" s="168">
        <f t="shared" si="272"/>
        <v>260.7094</v>
      </c>
      <c r="S467" s="168">
        <f t="shared" si="273"/>
        <v>260.7094</v>
      </c>
      <c r="T467" s="168">
        <f t="shared" si="274"/>
        <v>0.583547</v>
      </c>
      <c r="U467" s="168">
        <f t="shared" si="275"/>
        <v>0</v>
      </c>
      <c r="V467" s="168">
        <f t="shared" si="276"/>
        <v>0</v>
      </c>
    </row>
    <row r="468" spans="1:22" ht="12.75">
      <c r="A468" s="300"/>
      <c r="B468" s="73">
        <v>52</v>
      </c>
      <c r="C468" s="61" t="s">
        <v>257</v>
      </c>
      <c r="D468" s="282">
        <v>5</v>
      </c>
      <c r="E468" s="282">
        <v>1880</v>
      </c>
      <c r="F468" s="196">
        <v>377.71</v>
      </c>
      <c r="G468" s="196">
        <v>184.32</v>
      </c>
      <c r="H468" s="196">
        <v>1.3717</v>
      </c>
      <c r="I468" s="168">
        <f t="shared" si="266"/>
        <v>1.3717</v>
      </c>
      <c r="J468" s="196">
        <v>0.72</v>
      </c>
      <c r="K468" s="168">
        <f t="shared" si="267"/>
        <v>1.2187</v>
      </c>
      <c r="L468" s="168">
        <f t="shared" si="268"/>
        <v>1.3207</v>
      </c>
      <c r="M468" s="196">
        <v>3</v>
      </c>
      <c r="N468" s="168">
        <f t="shared" si="269"/>
        <v>0.153</v>
      </c>
      <c r="O468" s="196">
        <v>1</v>
      </c>
      <c r="P468" s="168">
        <f t="shared" si="270"/>
        <v>0.051</v>
      </c>
      <c r="Q468" s="168">
        <f t="shared" si="271"/>
        <v>144</v>
      </c>
      <c r="R468" s="168">
        <f t="shared" si="272"/>
        <v>243.73999999999995</v>
      </c>
      <c r="S468" s="168">
        <f t="shared" si="273"/>
        <v>264.14</v>
      </c>
      <c r="T468" s="168">
        <f t="shared" si="274"/>
        <v>0.6007</v>
      </c>
      <c r="U468" s="168">
        <f t="shared" si="275"/>
        <v>0.10200000000000001</v>
      </c>
      <c r="V468" s="168">
        <f t="shared" si="276"/>
        <v>-2</v>
      </c>
    </row>
    <row r="469" spans="1:22" ht="12.75">
      <c r="A469" s="300"/>
      <c r="B469" s="73">
        <v>53</v>
      </c>
      <c r="C469" s="61" t="s">
        <v>258</v>
      </c>
      <c r="D469" s="282">
        <v>9</v>
      </c>
      <c r="E469" s="282">
        <v>1960</v>
      </c>
      <c r="F469" s="196">
        <v>541.25</v>
      </c>
      <c r="G469" s="196">
        <v>357.9</v>
      </c>
      <c r="H469" s="196">
        <v>2.631804</v>
      </c>
      <c r="I469" s="168">
        <f t="shared" si="266"/>
        <v>2.631804</v>
      </c>
      <c r="J469" s="196">
        <v>1.36</v>
      </c>
      <c r="K469" s="168">
        <f t="shared" si="267"/>
        <v>2.376804</v>
      </c>
      <c r="L469" s="168">
        <f t="shared" si="268"/>
        <v>2.4278039999999996</v>
      </c>
      <c r="M469" s="196">
        <v>5</v>
      </c>
      <c r="N469" s="168">
        <f t="shared" si="269"/>
        <v>0.255</v>
      </c>
      <c r="O469" s="196">
        <v>4</v>
      </c>
      <c r="P469" s="168">
        <f t="shared" si="270"/>
        <v>0.204</v>
      </c>
      <c r="Q469" s="168">
        <f t="shared" si="271"/>
        <v>151.11111111111111</v>
      </c>
      <c r="R469" s="168">
        <f t="shared" si="272"/>
        <v>264.08933333333334</v>
      </c>
      <c r="S469" s="168">
        <f t="shared" si="273"/>
        <v>269.756</v>
      </c>
      <c r="T469" s="168">
        <f t="shared" si="274"/>
        <v>1.0678039999999995</v>
      </c>
      <c r="U469" s="168">
        <f t="shared" si="275"/>
        <v>0.05100000000000002</v>
      </c>
      <c r="V469" s="168">
        <f t="shared" si="276"/>
        <v>-1</v>
      </c>
    </row>
    <row r="470" spans="1:22" ht="12.75">
      <c r="A470" s="300"/>
      <c r="B470" s="73">
        <v>54</v>
      </c>
      <c r="C470" s="24" t="s">
        <v>266</v>
      </c>
      <c r="D470" s="275">
        <v>13</v>
      </c>
      <c r="E470" s="275">
        <v>1987</v>
      </c>
      <c r="F470" s="168">
        <v>776.95</v>
      </c>
      <c r="G470" s="168">
        <v>776.95</v>
      </c>
      <c r="H470" s="168">
        <v>3.305</v>
      </c>
      <c r="I470" s="168">
        <v>3.305</v>
      </c>
      <c r="J470" s="168">
        <v>0.0742</v>
      </c>
      <c r="K470" s="168">
        <v>1.8260000000000003</v>
      </c>
      <c r="L470" s="168">
        <v>0.07424690000000034</v>
      </c>
      <c r="M470" s="168">
        <v>29</v>
      </c>
      <c r="N470" s="168">
        <v>1.4789999999999999</v>
      </c>
      <c r="O470" s="168">
        <v>60.163</v>
      </c>
      <c r="P470" s="168">
        <v>3.2307531</v>
      </c>
      <c r="Q470" s="168">
        <v>5.707692307692308</v>
      </c>
      <c r="R470" s="168">
        <v>140.46153846153848</v>
      </c>
      <c r="S470" s="168">
        <v>5.711300000000026</v>
      </c>
      <c r="T470" s="168">
        <v>4.690000000033556E-05</v>
      </c>
      <c r="U470" s="168">
        <v>-1.7517531</v>
      </c>
      <c r="V470" s="168">
        <v>31.162999999999997</v>
      </c>
    </row>
    <row r="471" spans="1:22" ht="12.75">
      <c r="A471" s="300"/>
      <c r="B471" s="73">
        <v>55</v>
      </c>
      <c r="C471" s="24" t="s">
        <v>267</v>
      </c>
      <c r="D471" s="275">
        <v>20</v>
      </c>
      <c r="E471" s="275">
        <v>1987</v>
      </c>
      <c r="F471" s="168">
        <v>1077.84</v>
      </c>
      <c r="G471" s="168">
        <v>1077.84</v>
      </c>
      <c r="H471" s="168">
        <v>4.05</v>
      </c>
      <c r="I471" s="168">
        <v>4.05</v>
      </c>
      <c r="J471" s="168">
        <v>1.2576</v>
      </c>
      <c r="K471" s="168">
        <v>1.959</v>
      </c>
      <c r="L471" s="168">
        <v>1.2576</v>
      </c>
      <c r="M471" s="168">
        <v>41</v>
      </c>
      <c r="N471" s="168">
        <v>2.0909999999999997</v>
      </c>
      <c r="O471" s="168">
        <v>52</v>
      </c>
      <c r="P471" s="168">
        <v>2.7923999999999998</v>
      </c>
      <c r="Q471" s="168">
        <v>62.88000000000001</v>
      </c>
      <c r="R471" s="168">
        <v>97.95</v>
      </c>
      <c r="S471" s="168">
        <v>62.88000000000001</v>
      </c>
      <c r="T471" s="168">
        <v>0</v>
      </c>
      <c r="U471" s="168">
        <v>-0.7014</v>
      </c>
      <c r="V471" s="168">
        <v>11</v>
      </c>
    </row>
    <row r="472" spans="1:22" ht="12.75">
      <c r="A472" s="300"/>
      <c r="B472" s="13">
        <v>56</v>
      </c>
      <c r="C472" s="24" t="s">
        <v>268</v>
      </c>
      <c r="D472" s="275">
        <v>73</v>
      </c>
      <c r="E472" s="275">
        <v>1989</v>
      </c>
      <c r="F472" s="168">
        <v>4230.78</v>
      </c>
      <c r="G472" s="168">
        <v>4230.78</v>
      </c>
      <c r="H472" s="168">
        <v>10.88</v>
      </c>
      <c r="I472" s="168">
        <v>10.88</v>
      </c>
      <c r="J472" s="168">
        <v>1.4825</v>
      </c>
      <c r="K472" s="168">
        <v>3.689000000000001</v>
      </c>
      <c r="L472" s="168">
        <v>1.4825000000000017</v>
      </c>
      <c r="M472" s="168">
        <v>141</v>
      </c>
      <c r="N472" s="168">
        <v>7.191</v>
      </c>
      <c r="O472" s="168">
        <v>175</v>
      </c>
      <c r="P472" s="168">
        <v>9.397499999999999</v>
      </c>
      <c r="Q472" s="168">
        <v>20.30821917808219</v>
      </c>
      <c r="R472" s="168">
        <v>50.53424657534248</v>
      </c>
      <c r="S472" s="168">
        <v>20.308219178082215</v>
      </c>
      <c r="T472" s="168">
        <v>1.7763568394002505E-15</v>
      </c>
      <c r="U472" s="168">
        <v>-2.2064999999999992</v>
      </c>
      <c r="V472" s="168">
        <v>34</v>
      </c>
    </row>
    <row r="473" spans="1:22" ht="12.75">
      <c r="A473" s="300"/>
      <c r="B473" s="13">
        <v>57</v>
      </c>
      <c r="C473" s="24" t="s">
        <v>269</v>
      </c>
      <c r="D473" s="275">
        <v>9</v>
      </c>
      <c r="E473" s="275">
        <v>1990</v>
      </c>
      <c r="F473" s="168">
        <v>398.33</v>
      </c>
      <c r="G473" s="168">
        <v>398.33</v>
      </c>
      <c r="H473" s="168">
        <v>1.63</v>
      </c>
      <c r="I473" s="168">
        <v>1.63</v>
      </c>
      <c r="J473" s="168">
        <v>0</v>
      </c>
      <c r="K473" s="168">
        <v>0.30400000000000005</v>
      </c>
      <c r="L473" s="168">
        <v>-0.08840000000000003</v>
      </c>
      <c r="M473" s="168">
        <v>26</v>
      </c>
      <c r="N473" s="168">
        <v>1.3259999999999998</v>
      </c>
      <c r="O473" s="168">
        <v>32</v>
      </c>
      <c r="P473" s="168">
        <v>1.7184</v>
      </c>
      <c r="Q473" s="168">
        <v>0</v>
      </c>
      <c r="R473" s="168">
        <v>33.777777777777786</v>
      </c>
      <c r="S473" s="168">
        <v>-9.822222222222226</v>
      </c>
      <c r="T473" s="168">
        <v>-0.08840000000000003</v>
      </c>
      <c r="U473" s="168">
        <v>-0.3924000000000001</v>
      </c>
      <c r="V473" s="168">
        <v>6</v>
      </c>
    </row>
    <row r="474" spans="1:22" ht="12.75">
      <c r="A474" s="300"/>
      <c r="B474" s="13">
        <v>58</v>
      </c>
      <c r="C474" s="24" t="s">
        <v>270</v>
      </c>
      <c r="D474" s="275">
        <v>21</v>
      </c>
      <c r="E474" s="275">
        <v>1987</v>
      </c>
      <c r="F474" s="168">
        <v>1070.16</v>
      </c>
      <c r="G474" s="168">
        <v>1070.16</v>
      </c>
      <c r="H474" s="168">
        <v>4.266</v>
      </c>
      <c r="I474" s="168">
        <v>4.266</v>
      </c>
      <c r="J474" s="168">
        <v>0.2477</v>
      </c>
      <c r="K474" s="168">
        <v>2.1750000000000003</v>
      </c>
      <c r="L474" s="168">
        <v>0.24768270000000037</v>
      </c>
      <c r="M474" s="168">
        <v>41</v>
      </c>
      <c r="N474" s="168">
        <v>2.0909999999999997</v>
      </c>
      <c r="O474" s="168">
        <v>74.829</v>
      </c>
      <c r="P474" s="168">
        <v>4.0183173</v>
      </c>
      <c r="Q474" s="168">
        <v>11.795238095238096</v>
      </c>
      <c r="R474" s="168">
        <v>103.5714285714286</v>
      </c>
      <c r="S474" s="168">
        <v>11.794414285714302</v>
      </c>
      <c r="T474" s="168">
        <v>-1.729999999963705E-05</v>
      </c>
      <c r="U474" s="168">
        <v>-1.9273173</v>
      </c>
      <c r="V474" s="168">
        <v>33.82899999999999</v>
      </c>
    </row>
    <row r="475" spans="1:22" ht="12.75">
      <c r="A475" s="300"/>
      <c r="B475" s="13">
        <v>59</v>
      </c>
      <c r="C475" s="36" t="s">
        <v>272</v>
      </c>
      <c r="D475" s="273">
        <v>20</v>
      </c>
      <c r="E475" s="273">
        <v>1971</v>
      </c>
      <c r="F475" s="165">
        <v>968.82</v>
      </c>
      <c r="G475" s="165">
        <v>968.82</v>
      </c>
      <c r="H475" s="166">
        <v>5.219</v>
      </c>
      <c r="I475" s="166">
        <f>H475</f>
        <v>5.219</v>
      </c>
      <c r="J475" s="165">
        <v>1.4009</v>
      </c>
      <c r="K475" s="166">
        <f>I475-N475</f>
        <v>3.0367100000000007</v>
      </c>
      <c r="L475" s="166">
        <f>I475-P475</f>
        <v>1.4009300000000007</v>
      </c>
      <c r="M475" s="166">
        <v>42.79</v>
      </c>
      <c r="N475" s="166">
        <f>M475*0.051</f>
        <v>2.1822899999999996</v>
      </c>
      <c r="O475" s="166">
        <v>71.1</v>
      </c>
      <c r="P475" s="168">
        <f>O475*0.0537</f>
        <v>3.8180699999999996</v>
      </c>
      <c r="Q475" s="166">
        <f>J475*1000/D475</f>
        <v>70.045</v>
      </c>
      <c r="R475" s="166">
        <f>K475*1000/D475</f>
        <v>151.83550000000002</v>
      </c>
      <c r="S475" s="166">
        <f>L475*1000/D475</f>
        <v>70.04650000000004</v>
      </c>
      <c r="T475" s="166">
        <f>L475-J475</f>
        <v>3.0000000000640625E-05</v>
      </c>
      <c r="U475" s="166">
        <f>N475-P475</f>
        <v>-1.63578</v>
      </c>
      <c r="V475" s="168">
        <f>O475-M475</f>
        <v>28.309999999999995</v>
      </c>
    </row>
    <row r="476" spans="1:22" ht="12.75">
      <c r="A476" s="300"/>
      <c r="B476" s="13">
        <v>60</v>
      </c>
      <c r="C476" s="6" t="s">
        <v>285</v>
      </c>
      <c r="D476" s="274">
        <v>13</v>
      </c>
      <c r="E476" s="274">
        <v>1959</v>
      </c>
      <c r="F476" s="167">
        <v>562.28</v>
      </c>
      <c r="G476" s="167">
        <v>562.28</v>
      </c>
      <c r="H476" s="167">
        <v>3.487</v>
      </c>
      <c r="I476" s="167">
        <v>3.487</v>
      </c>
      <c r="J476" s="167">
        <v>1.6077</v>
      </c>
      <c r="K476" s="167">
        <v>2.4160000000000004</v>
      </c>
      <c r="L476" s="167">
        <v>1.9992952000000002</v>
      </c>
      <c r="M476" s="167">
        <v>21</v>
      </c>
      <c r="N476" s="167">
        <v>1.071</v>
      </c>
      <c r="O476" s="167">
        <v>27.704</v>
      </c>
      <c r="P476" s="167">
        <v>1.4877048</v>
      </c>
      <c r="Q476" s="167">
        <v>123.66923076923075</v>
      </c>
      <c r="R476" s="167">
        <v>185.84615384615387</v>
      </c>
      <c r="S476" s="167">
        <v>153.79193846153848</v>
      </c>
      <c r="T476" s="167">
        <v>0.39159520000000025</v>
      </c>
      <c r="U476" s="167">
        <v>-0.4167048</v>
      </c>
      <c r="V476" s="167">
        <v>6.704000000000001</v>
      </c>
    </row>
    <row r="477" spans="1:22" ht="12.75">
      <c r="A477" s="300"/>
      <c r="B477" s="13">
        <v>61</v>
      </c>
      <c r="C477" s="6" t="s">
        <v>286</v>
      </c>
      <c r="D477" s="274">
        <v>12</v>
      </c>
      <c r="E477" s="274">
        <v>1960</v>
      </c>
      <c r="F477" s="167">
        <v>522.49</v>
      </c>
      <c r="G477" s="167">
        <v>522.49</v>
      </c>
      <c r="H477" s="167">
        <v>3.705</v>
      </c>
      <c r="I477" s="167">
        <v>3.705</v>
      </c>
      <c r="J477" s="167">
        <v>1.733</v>
      </c>
      <c r="K477" s="167">
        <v>2.0220000000000002</v>
      </c>
      <c r="L477" s="167">
        <v>2.5236</v>
      </c>
      <c r="M477" s="167">
        <v>33</v>
      </c>
      <c r="N477" s="167">
        <v>1.6829999999999998</v>
      </c>
      <c r="O477" s="167">
        <v>22</v>
      </c>
      <c r="P477" s="167">
        <v>1.1814</v>
      </c>
      <c r="Q477" s="167">
        <v>144.41666666666666</v>
      </c>
      <c r="R477" s="167">
        <v>168.50000000000003</v>
      </c>
      <c r="S477" s="167">
        <v>210.29999999999998</v>
      </c>
      <c r="T477" s="167">
        <v>0.7906</v>
      </c>
      <c r="U477" s="167">
        <v>0.5015999999999998</v>
      </c>
      <c r="V477" s="167">
        <v>-11</v>
      </c>
    </row>
    <row r="478" spans="1:22" ht="12.75">
      <c r="A478" s="300"/>
      <c r="B478" s="13">
        <v>62</v>
      </c>
      <c r="C478" s="6" t="s">
        <v>287</v>
      </c>
      <c r="D478" s="274">
        <v>11</v>
      </c>
      <c r="E478" s="274">
        <v>1961</v>
      </c>
      <c r="F478" s="167">
        <v>526.5</v>
      </c>
      <c r="G478" s="167">
        <v>526.5</v>
      </c>
      <c r="H478" s="167">
        <v>3.345</v>
      </c>
      <c r="I478" s="167">
        <v>3.345</v>
      </c>
      <c r="J478" s="167">
        <v>1.4738</v>
      </c>
      <c r="K478" s="167">
        <v>1.8660000000000003</v>
      </c>
      <c r="L478" s="167">
        <v>2.6469000000000005</v>
      </c>
      <c r="M478" s="167">
        <v>29</v>
      </c>
      <c r="N478" s="167">
        <v>1.4789999999999999</v>
      </c>
      <c r="O478" s="167">
        <v>13</v>
      </c>
      <c r="P478" s="167">
        <v>0.6980999999999999</v>
      </c>
      <c r="Q478" s="167">
        <v>133.98181818181817</v>
      </c>
      <c r="R478" s="167">
        <v>169.63636363636365</v>
      </c>
      <c r="S478" s="167">
        <v>240.62727272727278</v>
      </c>
      <c r="T478" s="167">
        <v>1.1731000000000005</v>
      </c>
      <c r="U478" s="167">
        <v>0.7808999999999999</v>
      </c>
      <c r="V478" s="167">
        <v>-16</v>
      </c>
    </row>
    <row r="479" spans="1:22" ht="12.75">
      <c r="A479" s="300"/>
      <c r="B479" s="73">
        <v>63</v>
      </c>
      <c r="C479" s="6" t="s">
        <v>288</v>
      </c>
      <c r="D479" s="274">
        <v>25</v>
      </c>
      <c r="E479" s="274">
        <v>1968</v>
      </c>
      <c r="F479" s="167">
        <v>1035.71</v>
      </c>
      <c r="G479" s="167">
        <v>1035.71</v>
      </c>
      <c r="H479" s="167">
        <v>7.161</v>
      </c>
      <c r="I479" s="167">
        <v>7.161</v>
      </c>
      <c r="J479" s="167">
        <v>3.705</v>
      </c>
      <c r="K479" s="167">
        <v>4.2677700000000005</v>
      </c>
      <c r="L479" s="167">
        <v>5.2894476</v>
      </c>
      <c r="M479" s="167">
        <v>56.73</v>
      </c>
      <c r="N479" s="167">
        <v>2.8932299999999995</v>
      </c>
      <c r="O479" s="167">
        <v>34.852</v>
      </c>
      <c r="P479" s="167">
        <v>1.8715523999999997</v>
      </c>
      <c r="Q479" s="167">
        <v>148.2</v>
      </c>
      <c r="R479" s="167">
        <v>170.7108</v>
      </c>
      <c r="S479" s="167">
        <v>211.577904</v>
      </c>
      <c r="T479" s="167">
        <v>1.5844475999999998</v>
      </c>
      <c r="U479" s="167">
        <v>1.0216775999999999</v>
      </c>
      <c r="V479" s="167">
        <v>-21.878</v>
      </c>
    </row>
    <row r="480" spans="1:22" ht="12.75">
      <c r="A480" s="300"/>
      <c r="B480" s="73">
        <v>64</v>
      </c>
      <c r="C480" s="6" t="s">
        <v>289</v>
      </c>
      <c r="D480" s="274">
        <v>21</v>
      </c>
      <c r="E480" s="274">
        <v>1968</v>
      </c>
      <c r="F480" s="167">
        <v>954.02</v>
      </c>
      <c r="G480" s="167">
        <v>954.02</v>
      </c>
      <c r="H480" s="167">
        <v>5.744</v>
      </c>
      <c r="I480" s="167">
        <v>5.744</v>
      </c>
      <c r="J480" s="167">
        <v>2.88</v>
      </c>
      <c r="K480" s="167">
        <v>3.47756</v>
      </c>
      <c r="L480" s="167">
        <v>4.4552</v>
      </c>
      <c r="M480" s="167">
        <v>44.44</v>
      </c>
      <c r="N480" s="167">
        <v>2.26644</v>
      </c>
      <c r="O480" s="167">
        <v>24</v>
      </c>
      <c r="P480" s="167">
        <v>1.2888</v>
      </c>
      <c r="Q480" s="167">
        <v>137.14285714285714</v>
      </c>
      <c r="R480" s="167">
        <v>165.59809523809523</v>
      </c>
      <c r="S480" s="167">
        <v>212.15238095238095</v>
      </c>
      <c r="T480" s="167">
        <v>1.5751999999999997</v>
      </c>
      <c r="U480" s="167">
        <v>0.9776399999999998</v>
      </c>
      <c r="V480" s="167">
        <v>-20.439999999999998</v>
      </c>
    </row>
    <row r="481" spans="1:22" ht="12.75">
      <c r="A481" s="300"/>
      <c r="B481" s="73">
        <v>65</v>
      </c>
      <c r="C481" s="6" t="s">
        <v>290</v>
      </c>
      <c r="D481" s="274">
        <v>24</v>
      </c>
      <c r="E481" s="274">
        <v>1964</v>
      </c>
      <c r="F481" s="167">
        <v>1103</v>
      </c>
      <c r="G481" s="167">
        <v>1103</v>
      </c>
      <c r="H481" s="167">
        <v>7.563</v>
      </c>
      <c r="I481" s="167">
        <v>7.563</v>
      </c>
      <c r="J481" s="167">
        <v>3.2155</v>
      </c>
      <c r="K481" s="167">
        <v>4.401</v>
      </c>
      <c r="L481" s="167">
        <v>4.15305</v>
      </c>
      <c r="M481" s="167">
        <v>62</v>
      </c>
      <c r="N481" s="167">
        <v>3.162</v>
      </c>
      <c r="O481" s="167">
        <v>63.5</v>
      </c>
      <c r="P481" s="167">
        <v>3.40995</v>
      </c>
      <c r="Q481" s="167">
        <v>133.97916666666666</v>
      </c>
      <c r="R481" s="167">
        <v>183.375</v>
      </c>
      <c r="S481" s="167">
        <v>173.04375000000002</v>
      </c>
      <c r="T481" s="167">
        <v>0.9375500000000003</v>
      </c>
      <c r="U481" s="167">
        <v>-0.2479499999999999</v>
      </c>
      <c r="V481" s="167">
        <v>1.5</v>
      </c>
    </row>
    <row r="482" spans="1:22" ht="12.75">
      <c r="A482" s="300"/>
      <c r="B482" s="73">
        <v>66</v>
      </c>
      <c r="C482" s="61" t="s">
        <v>299</v>
      </c>
      <c r="D482" s="275">
        <v>60</v>
      </c>
      <c r="E482" s="275">
        <v>1989</v>
      </c>
      <c r="F482" s="168">
        <v>2434.08</v>
      </c>
      <c r="G482" s="168">
        <v>2362.11</v>
      </c>
      <c r="H482" s="168">
        <v>9.2</v>
      </c>
      <c r="I482" s="168">
        <v>4.99</v>
      </c>
      <c r="J482" s="168">
        <v>3.94</v>
      </c>
      <c r="K482" s="168">
        <f>H482-N482</f>
        <v>5.440999999999999</v>
      </c>
      <c r="L482" s="168">
        <f>H482-P482</f>
        <v>4.2059</v>
      </c>
      <c r="M482" s="168">
        <v>70</v>
      </c>
      <c r="N482" s="168">
        <f>M482*0.0537</f>
        <v>3.759</v>
      </c>
      <c r="O482" s="168">
        <v>93</v>
      </c>
      <c r="P482" s="168">
        <f>O482*0.0537</f>
        <v>4.9940999999999995</v>
      </c>
      <c r="Q482" s="168">
        <f>J482*1000/D482</f>
        <v>65.66666666666667</v>
      </c>
      <c r="R482" s="168">
        <f>K482*1000/D482</f>
        <v>90.68333333333332</v>
      </c>
      <c r="S482" s="168">
        <f>L482*1000/D482</f>
        <v>70.09833333333333</v>
      </c>
      <c r="T482" s="168">
        <f>L482-J482</f>
        <v>0.2658999999999998</v>
      </c>
      <c r="U482" s="168">
        <f>N482-P482</f>
        <v>-1.2350999999999996</v>
      </c>
      <c r="V482" s="168">
        <f>O482-M482</f>
        <v>23</v>
      </c>
    </row>
    <row r="483" spans="1:22" ht="12.75">
      <c r="A483" s="300"/>
      <c r="B483" s="73">
        <v>67</v>
      </c>
      <c r="C483" s="61" t="s">
        <v>308</v>
      </c>
      <c r="D483" s="275">
        <v>30</v>
      </c>
      <c r="E483" s="275">
        <v>1987</v>
      </c>
      <c r="F483" s="168">
        <v>1580.01</v>
      </c>
      <c r="G483" s="168">
        <v>1580.01</v>
      </c>
      <c r="H483" s="168">
        <v>6</v>
      </c>
      <c r="I483" s="168">
        <v>3.33</v>
      </c>
      <c r="J483" s="168">
        <v>2.67</v>
      </c>
      <c r="K483" s="168">
        <f>H483-N483</f>
        <v>3.8520000000000003</v>
      </c>
      <c r="L483" s="168">
        <f>H483-P483</f>
        <v>2.6706000000000003</v>
      </c>
      <c r="M483" s="168">
        <v>40</v>
      </c>
      <c r="N483" s="168">
        <f>M483*0.0537</f>
        <v>2.1479999999999997</v>
      </c>
      <c r="O483" s="168">
        <v>62</v>
      </c>
      <c r="P483" s="168">
        <f>O483*0.0537</f>
        <v>3.3293999999999997</v>
      </c>
      <c r="Q483" s="168">
        <f>J483*1000/D483</f>
        <v>89</v>
      </c>
      <c r="R483" s="168">
        <f>K483*1000/D483</f>
        <v>128.4</v>
      </c>
      <c r="S483" s="168">
        <f>L483*1000/D483</f>
        <v>89.02000000000001</v>
      </c>
      <c r="T483" s="168">
        <f>L483-J483</f>
        <v>0.000600000000000378</v>
      </c>
      <c r="U483" s="168">
        <f>N483-P483</f>
        <v>-1.1814</v>
      </c>
      <c r="V483" s="168">
        <f>O483-M483</f>
        <v>22</v>
      </c>
    </row>
    <row r="484" spans="1:22" ht="12.75">
      <c r="A484" s="300"/>
      <c r="B484" s="73">
        <v>68</v>
      </c>
      <c r="C484" s="61" t="s">
        <v>309</v>
      </c>
      <c r="D484" s="275">
        <v>44</v>
      </c>
      <c r="E484" s="275">
        <v>1988</v>
      </c>
      <c r="F484" s="168">
        <v>2051.2</v>
      </c>
      <c r="G484" s="168">
        <v>2051.2</v>
      </c>
      <c r="H484" s="168">
        <v>9.916</v>
      </c>
      <c r="I484" s="168">
        <v>5.58</v>
      </c>
      <c r="J484" s="168">
        <v>4.33</v>
      </c>
      <c r="K484" s="168">
        <f>H484-N484</f>
        <v>5.942200000000001</v>
      </c>
      <c r="L484" s="168">
        <f>H484-P484</f>
        <v>4.331200000000001</v>
      </c>
      <c r="M484" s="168">
        <v>74</v>
      </c>
      <c r="N484" s="168">
        <f>M484*0.0537</f>
        <v>3.9737999999999998</v>
      </c>
      <c r="O484" s="168">
        <v>104</v>
      </c>
      <c r="P484" s="168">
        <f>O484*0.0537</f>
        <v>5.5847999999999995</v>
      </c>
      <c r="Q484" s="168">
        <f>J484*1000/D484</f>
        <v>98.4090909090909</v>
      </c>
      <c r="R484" s="168">
        <f>K484*1000/D484</f>
        <v>135.05</v>
      </c>
      <c r="S484" s="168">
        <f>L484*1000/D484</f>
        <v>98.43636363636365</v>
      </c>
      <c r="T484" s="168">
        <f>L484-J484</f>
        <v>0.001200000000000756</v>
      </c>
      <c r="U484" s="168">
        <f>N484-P484</f>
        <v>-1.6109999999999998</v>
      </c>
      <c r="V484" s="168">
        <f>O484-M484</f>
        <v>30</v>
      </c>
    </row>
    <row r="485" spans="1:22" ht="12.75">
      <c r="A485" s="300"/>
      <c r="B485" s="73">
        <v>69</v>
      </c>
      <c r="C485" s="61" t="s">
        <v>311</v>
      </c>
      <c r="D485" s="275">
        <v>20</v>
      </c>
      <c r="E485" s="275">
        <v>1990</v>
      </c>
      <c r="F485" s="168">
        <v>1253.21</v>
      </c>
      <c r="G485" s="168">
        <v>1253.21</v>
      </c>
      <c r="H485" s="168">
        <v>4.6</v>
      </c>
      <c r="I485" s="168">
        <v>3.15</v>
      </c>
      <c r="J485" s="168">
        <v>1.45</v>
      </c>
      <c r="K485" s="168">
        <v>2.8278999999999996</v>
      </c>
      <c r="L485" s="168">
        <v>1.4531799999999997</v>
      </c>
      <c r="M485" s="168">
        <v>33</v>
      </c>
      <c r="N485" s="168">
        <v>1.7721</v>
      </c>
      <c r="O485" s="168">
        <v>58.6</v>
      </c>
      <c r="P485" s="168">
        <v>3.14682</v>
      </c>
      <c r="Q485" s="168">
        <v>72.5</v>
      </c>
      <c r="R485" s="168">
        <v>141.39499999999998</v>
      </c>
      <c r="S485" s="168">
        <v>72.65899999999998</v>
      </c>
      <c r="T485" s="168">
        <v>0.0031799999999997386</v>
      </c>
      <c r="U485" s="168">
        <v>-1.37472</v>
      </c>
      <c r="V485" s="168">
        <v>25.6</v>
      </c>
    </row>
    <row r="486" spans="1:22" ht="12.75">
      <c r="A486" s="300"/>
      <c r="B486" s="73">
        <v>70</v>
      </c>
      <c r="C486" s="61" t="s">
        <v>312</v>
      </c>
      <c r="D486" s="275">
        <v>19</v>
      </c>
      <c r="E486" s="275">
        <v>1997</v>
      </c>
      <c r="F486" s="168">
        <v>1404.59</v>
      </c>
      <c r="G486" s="168">
        <v>1116.22</v>
      </c>
      <c r="H486" s="168">
        <v>4.54</v>
      </c>
      <c r="I486" s="168">
        <v>4.09</v>
      </c>
      <c r="J486" s="168">
        <v>0.45</v>
      </c>
      <c r="K486" s="168">
        <v>2.8216</v>
      </c>
      <c r="L486" s="168">
        <v>0.4534300000000009</v>
      </c>
      <c r="M486" s="168">
        <v>32</v>
      </c>
      <c r="N486" s="168">
        <v>1.7184</v>
      </c>
      <c r="O486" s="168">
        <v>76.1</v>
      </c>
      <c r="P486" s="168">
        <v>4.086569999999999</v>
      </c>
      <c r="Q486" s="168">
        <v>23.68421052631579</v>
      </c>
      <c r="R486" s="168">
        <v>148.50526315789475</v>
      </c>
      <c r="S486" s="168">
        <v>23.86473684210531</v>
      </c>
      <c r="T486" s="168">
        <v>0.003430000000000877</v>
      </c>
      <c r="U486" s="168">
        <v>-2.368169999999999</v>
      </c>
      <c r="V486" s="168">
        <v>44.099999999999994</v>
      </c>
    </row>
    <row r="487" spans="1:22" ht="12.75">
      <c r="A487" s="300"/>
      <c r="B487" s="73">
        <v>71</v>
      </c>
      <c r="C487" s="61" t="s">
        <v>313</v>
      </c>
      <c r="D487" s="275">
        <v>45</v>
      </c>
      <c r="E487" s="275">
        <v>1986</v>
      </c>
      <c r="F487" s="168">
        <v>2321.7</v>
      </c>
      <c r="G487" s="168">
        <v>2321.7</v>
      </c>
      <c r="H487" s="168">
        <v>9.535</v>
      </c>
      <c r="I487" s="168">
        <v>3.1</v>
      </c>
      <c r="J487" s="168">
        <v>3.59</v>
      </c>
      <c r="K487" s="168">
        <v>6.903700000000001</v>
      </c>
      <c r="L487" s="168">
        <v>6.431140000000001</v>
      </c>
      <c r="M487" s="168">
        <v>49</v>
      </c>
      <c r="N487" s="168">
        <v>2.6313</v>
      </c>
      <c r="O487" s="168">
        <v>57.8</v>
      </c>
      <c r="P487" s="168">
        <v>3.1038599999999996</v>
      </c>
      <c r="Q487" s="168">
        <v>79.77777777777777</v>
      </c>
      <c r="R487" s="168">
        <v>153.41555555555558</v>
      </c>
      <c r="S487" s="168">
        <v>142.91422222222224</v>
      </c>
      <c r="T487" s="168">
        <v>2.841140000000001</v>
      </c>
      <c r="U487" s="168">
        <v>-0.47255999999999965</v>
      </c>
      <c r="V487" s="168">
        <v>8.799999999999997</v>
      </c>
    </row>
    <row r="488" spans="1:22" ht="12.75">
      <c r="A488" s="300"/>
      <c r="B488" s="73">
        <v>72</v>
      </c>
      <c r="C488" s="61" t="s">
        <v>323</v>
      </c>
      <c r="D488" s="275">
        <v>37</v>
      </c>
      <c r="E488" s="275">
        <v>1994</v>
      </c>
      <c r="F488" s="168">
        <v>2066.52</v>
      </c>
      <c r="G488" s="168">
        <v>2002.99</v>
      </c>
      <c r="H488" s="168">
        <v>9.067</v>
      </c>
      <c r="I488" s="168">
        <v>2.47</v>
      </c>
      <c r="J488" s="168">
        <v>5.5</v>
      </c>
      <c r="K488" s="168">
        <v>6.382</v>
      </c>
      <c r="L488" s="168">
        <v>6.5968</v>
      </c>
      <c r="M488" s="168">
        <v>50</v>
      </c>
      <c r="N488" s="168">
        <v>2.685</v>
      </c>
      <c r="O488" s="168">
        <v>46</v>
      </c>
      <c r="P488" s="168">
        <v>2.4701999999999997</v>
      </c>
      <c r="Q488" s="168">
        <v>148.64864864864865</v>
      </c>
      <c r="R488" s="168">
        <v>172.48648648648648</v>
      </c>
      <c r="S488" s="168">
        <v>178.2918918918919</v>
      </c>
      <c r="T488" s="168">
        <v>1.0968</v>
      </c>
      <c r="U488" s="168">
        <v>0.21480000000000032</v>
      </c>
      <c r="V488" s="168">
        <v>-4</v>
      </c>
    </row>
    <row r="489" spans="1:22" ht="12.75">
      <c r="A489" s="300"/>
      <c r="B489" s="73">
        <v>73</v>
      </c>
      <c r="C489" s="61" t="s">
        <v>324</v>
      </c>
      <c r="D489" s="275">
        <v>29</v>
      </c>
      <c r="E489" s="275">
        <v>1996</v>
      </c>
      <c r="F489" s="168">
        <v>1512.06</v>
      </c>
      <c r="G489" s="168">
        <v>1411.12</v>
      </c>
      <c r="H489" s="168">
        <v>8.027</v>
      </c>
      <c r="I489" s="168">
        <v>2.85</v>
      </c>
      <c r="J489" s="168">
        <v>4.48</v>
      </c>
      <c r="K489" s="168">
        <v>5.449399999999999</v>
      </c>
      <c r="L489" s="168">
        <v>5.180899999999999</v>
      </c>
      <c r="M489" s="168">
        <v>48</v>
      </c>
      <c r="N489" s="168">
        <v>2.5776</v>
      </c>
      <c r="O489" s="168">
        <v>53</v>
      </c>
      <c r="P489" s="168">
        <v>2.8461</v>
      </c>
      <c r="Q489" s="168">
        <v>154.48275862068965</v>
      </c>
      <c r="R489" s="168">
        <v>187.91034482758616</v>
      </c>
      <c r="S489" s="168">
        <v>178.651724137931</v>
      </c>
      <c r="T489" s="168">
        <v>0.700899999999999</v>
      </c>
      <c r="U489" s="168">
        <v>-0.26849999999999996</v>
      </c>
      <c r="V489" s="168">
        <v>5</v>
      </c>
    </row>
    <row r="490" spans="1:22" ht="12.75">
      <c r="A490" s="300"/>
      <c r="B490" s="73">
        <v>74</v>
      </c>
      <c r="C490" s="61" t="s">
        <v>325</v>
      </c>
      <c r="D490" s="275">
        <v>10</v>
      </c>
      <c r="E490" s="275">
        <v>1925</v>
      </c>
      <c r="F490" s="168">
        <v>547.67</v>
      </c>
      <c r="G490" s="168">
        <v>458.42</v>
      </c>
      <c r="H490" s="168">
        <v>2.8</v>
      </c>
      <c r="I490" s="168">
        <v>0.81</v>
      </c>
      <c r="J490" s="168">
        <v>1.52</v>
      </c>
      <c r="K490" s="168">
        <v>1.9945</v>
      </c>
      <c r="L490" s="168">
        <v>1.9945</v>
      </c>
      <c r="M490" s="168">
        <v>15</v>
      </c>
      <c r="N490" s="168">
        <v>0.8055</v>
      </c>
      <c r="O490" s="168">
        <v>15</v>
      </c>
      <c r="P490" s="168">
        <v>0.8055</v>
      </c>
      <c r="Q490" s="168">
        <v>152</v>
      </c>
      <c r="R490" s="168">
        <v>199.45</v>
      </c>
      <c r="S490" s="168">
        <v>199.45</v>
      </c>
      <c r="T490" s="168">
        <v>0.4744999999999999</v>
      </c>
      <c r="U490" s="168">
        <v>0</v>
      </c>
      <c r="V490" s="168">
        <v>0</v>
      </c>
    </row>
    <row r="491" spans="1:22" ht="12.75">
      <c r="A491" s="300"/>
      <c r="B491" s="73">
        <v>75</v>
      </c>
      <c r="C491" s="61" t="s">
        <v>326</v>
      </c>
      <c r="D491" s="275">
        <v>23</v>
      </c>
      <c r="E491" s="275">
        <v>1959</v>
      </c>
      <c r="F491" s="168">
        <v>1277.52</v>
      </c>
      <c r="G491" s="168">
        <v>883.07</v>
      </c>
      <c r="H491" s="168">
        <v>5.57</v>
      </c>
      <c r="I491" s="168">
        <v>1.13</v>
      </c>
      <c r="J491" s="168">
        <v>3.41</v>
      </c>
      <c r="K491" s="168">
        <v>4.603400000000001</v>
      </c>
      <c r="L491" s="168">
        <v>4.4423</v>
      </c>
      <c r="M491" s="168">
        <v>18</v>
      </c>
      <c r="N491" s="168">
        <v>0.9665999999999999</v>
      </c>
      <c r="O491" s="168">
        <v>21</v>
      </c>
      <c r="P491" s="168">
        <v>1.1277</v>
      </c>
      <c r="Q491" s="168">
        <v>148.2608695652174</v>
      </c>
      <c r="R491" s="168">
        <v>200.14782608695654</v>
      </c>
      <c r="S491" s="168">
        <v>193.14347826086959</v>
      </c>
      <c r="T491" s="168">
        <v>1.0323000000000002</v>
      </c>
      <c r="U491" s="168">
        <v>-0.16110000000000002</v>
      </c>
      <c r="V491" s="168">
        <v>3</v>
      </c>
    </row>
    <row r="492" spans="1:22" ht="12.75">
      <c r="A492" s="300"/>
      <c r="B492" s="73">
        <v>76</v>
      </c>
      <c r="C492" s="61" t="s">
        <v>327</v>
      </c>
      <c r="D492" s="275">
        <v>20</v>
      </c>
      <c r="E492" s="275">
        <v>1995</v>
      </c>
      <c r="F492" s="168">
        <v>1150.82</v>
      </c>
      <c r="G492" s="168">
        <v>1150.82</v>
      </c>
      <c r="H492" s="168">
        <v>6.373</v>
      </c>
      <c r="I492" s="168">
        <v>3.24</v>
      </c>
      <c r="J492" s="168">
        <v>2.96</v>
      </c>
      <c r="K492" s="168">
        <v>4.3324</v>
      </c>
      <c r="L492" s="168">
        <v>3.1295200000000003</v>
      </c>
      <c r="M492" s="168">
        <v>38</v>
      </c>
      <c r="N492" s="168">
        <v>2.0406</v>
      </c>
      <c r="O492" s="168">
        <v>60.4</v>
      </c>
      <c r="P492" s="168">
        <v>3.24348</v>
      </c>
      <c r="Q492" s="168">
        <v>148</v>
      </c>
      <c r="R492" s="168">
        <v>216.61999999999998</v>
      </c>
      <c r="S492" s="168">
        <v>156.47600000000003</v>
      </c>
      <c r="T492" s="168">
        <v>0.16952000000000034</v>
      </c>
      <c r="U492" s="168">
        <v>-1.20288</v>
      </c>
      <c r="V492" s="168">
        <v>22.4</v>
      </c>
    </row>
    <row r="493" spans="1:22" ht="12.75">
      <c r="A493" s="300"/>
      <c r="B493" s="73">
        <v>77</v>
      </c>
      <c r="C493" s="61" t="s">
        <v>328</v>
      </c>
      <c r="D493" s="275">
        <v>7</v>
      </c>
      <c r="E493" s="275">
        <v>1960</v>
      </c>
      <c r="F493" s="168">
        <v>559.44</v>
      </c>
      <c r="G493" s="168">
        <v>392.35</v>
      </c>
      <c r="H493" s="168">
        <v>2.022</v>
      </c>
      <c r="I493" s="168">
        <v>0.36</v>
      </c>
      <c r="J493" s="168">
        <v>1.12</v>
      </c>
      <c r="K493" s="168">
        <v>1.5387</v>
      </c>
      <c r="L493" s="168">
        <v>1.6579139999999999</v>
      </c>
      <c r="M493" s="168">
        <v>9</v>
      </c>
      <c r="N493" s="168">
        <v>0.48329999999999995</v>
      </c>
      <c r="O493" s="168">
        <v>6.78</v>
      </c>
      <c r="P493" s="168">
        <v>0.364086</v>
      </c>
      <c r="Q493" s="168">
        <v>160</v>
      </c>
      <c r="R493" s="168">
        <v>219.81428571428572</v>
      </c>
      <c r="S493" s="168">
        <v>236.84485714285714</v>
      </c>
      <c r="T493" s="168">
        <v>0.5379139999999998</v>
      </c>
      <c r="U493" s="168">
        <v>0.11921399999999993</v>
      </c>
      <c r="V493" s="168">
        <v>-2.2199999999999998</v>
      </c>
    </row>
    <row r="494" spans="1:22" ht="12.75">
      <c r="A494" s="300"/>
      <c r="B494" s="73">
        <v>78</v>
      </c>
      <c r="C494" s="61" t="s">
        <v>329</v>
      </c>
      <c r="D494" s="275">
        <v>30</v>
      </c>
      <c r="E494" s="275">
        <v>1993</v>
      </c>
      <c r="F494" s="168">
        <v>1872.73</v>
      </c>
      <c r="G494" s="168">
        <v>1872.73</v>
      </c>
      <c r="H494" s="168">
        <v>8.88</v>
      </c>
      <c r="I494" s="168">
        <v>2.91</v>
      </c>
      <c r="J494" s="168">
        <v>4.8</v>
      </c>
      <c r="K494" s="168">
        <v>7.322700000000001</v>
      </c>
      <c r="L494" s="168">
        <v>5.966775000000001</v>
      </c>
      <c r="M494" s="168">
        <v>29</v>
      </c>
      <c r="N494" s="168">
        <v>1.5573</v>
      </c>
      <c r="O494" s="168">
        <v>54.25</v>
      </c>
      <c r="P494" s="168">
        <v>2.9132249999999997</v>
      </c>
      <c r="Q494" s="168">
        <v>160</v>
      </c>
      <c r="R494" s="168">
        <v>244.09000000000003</v>
      </c>
      <c r="S494" s="168">
        <v>198.89250000000004</v>
      </c>
      <c r="T494" s="168">
        <v>1.1667750000000012</v>
      </c>
      <c r="U494" s="168">
        <v>-1.3559249999999998</v>
      </c>
      <c r="V494" s="168">
        <v>25.25</v>
      </c>
    </row>
    <row r="495" spans="1:22" ht="12.75">
      <c r="A495" s="300"/>
      <c r="B495" s="73">
        <v>79</v>
      </c>
      <c r="C495" s="61" t="s">
        <v>330</v>
      </c>
      <c r="D495" s="283">
        <v>5</v>
      </c>
      <c r="E495" s="283">
        <v>1920</v>
      </c>
      <c r="F495" s="174">
        <v>453.88</v>
      </c>
      <c r="G495" s="174">
        <v>228.72</v>
      </c>
      <c r="H495" s="174">
        <v>1.8</v>
      </c>
      <c r="I495" s="174">
        <v>0.32</v>
      </c>
      <c r="J495" s="174">
        <v>0.79</v>
      </c>
      <c r="K495" s="174">
        <v>1.5852</v>
      </c>
      <c r="L495" s="174">
        <v>1.4778</v>
      </c>
      <c r="M495" s="174">
        <v>4</v>
      </c>
      <c r="N495" s="174">
        <v>0.2148</v>
      </c>
      <c r="O495" s="174">
        <v>6</v>
      </c>
      <c r="P495" s="174">
        <v>0.3222</v>
      </c>
      <c r="Q495" s="174">
        <v>158</v>
      </c>
      <c r="R495" s="174">
        <v>317.04</v>
      </c>
      <c r="S495" s="174">
        <v>295.56</v>
      </c>
      <c r="T495" s="174">
        <v>0.6878</v>
      </c>
      <c r="U495" s="174">
        <v>-0.1074</v>
      </c>
      <c r="V495" s="168">
        <v>2</v>
      </c>
    </row>
    <row r="496" spans="1:22" ht="12.75">
      <c r="A496" s="300"/>
      <c r="B496" s="73">
        <v>80</v>
      </c>
      <c r="C496" s="79" t="s">
        <v>335</v>
      </c>
      <c r="D496" s="280">
        <v>40</v>
      </c>
      <c r="E496" s="280">
        <v>1984</v>
      </c>
      <c r="F496" s="175"/>
      <c r="G496" s="175"/>
      <c r="H496" s="175">
        <v>8.3</v>
      </c>
      <c r="I496" s="175">
        <f aca="true" t="shared" si="277" ref="I496:I502">H496</f>
        <v>8.3</v>
      </c>
      <c r="J496" s="175">
        <v>1.6</v>
      </c>
      <c r="K496" s="175">
        <f aca="true" t="shared" si="278" ref="K496:K502">I496-N496</f>
        <v>3.6080000000000014</v>
      </c>
      <c r="L496" s="175">
        <f aca="true" t="shared" si="279" ref="L496:L502">I496-P496</f>
        <v>4.002740000000001</v>
      </c>
      <c r="M496" s="175">
        <v>92</v>
      </c>
      <c r="N496" s="175">
        <f aca="true" t="shared" si="280" ref="N496:N502">M496*0.051</f>
        <v>4.691999999999999</v>
      </c>
      <c r="O496" s="175">
        <v>84.26</v>
      </c>
      <c r="P496" s="175">
        <f aca="true" t="shared" si="281" ref="P496:P502">O496*0.051</f>
        <v>4.29726</v>
      </c>
      <c r="Q496" s="175">
        <f aca="true" t="shared" si="282" ref="Q496:Q502">J496*1000/D496</f>
        <v>40</v>
      </c>
      <c r="R496" s="175">
        <f aca="true" t="shared" si="283" ref="R496:R502">K496*1000/D496</f>
        <v>90.20000000000003</v>
      </c>
      <c r="S496" s="175">
        <f aca="true" t="shared" si="284" ref="S496:S502">L496*1000/D496</f>
        <v>100.06850000000003</v>
      </c>
      <c r="T496" s="175">
        <f aca="true" t="shared" si="285" ref="T496:T502">L496-J496</f>
        <v>2.402740000000001</v>
      </c>
      <c r="U496" s="175">
        <f aca="true" t="shared" si="286" ref="U496:U502">N496-P496</f>
        <v>0.39473999999999965</v>
      </c>
      <c r="V496" s="175">
        <f aca="true" t="shared" si="287" ref="V496:V502">O496-M496</f>
        <v>-7.739999999999995</v>
      </c>
    </row>
    <row r="497" spans="1:22" ht="12.75">
      <c r="A497" s="300"/>
      <c r="B497" s="73">
        <v>81</v>
      </c>
      <c r="C497" s="79" t="s">
        <v>342</v>
      </c>
      <c r="D497" s="275">
        <v>50</v>
      </c>
      <c r="E497" s="275">
        <v>1969</v>
      </c>
      <c r="F497" s="168">
        <v>2600.39</v>
      </c>
      <c r="G497" s="168">
        <v>2600.39</v>
      </c>
      <c r="H497" s="168">
        <v>10.1</v>
      </c>
      <c r="I497" s="168">
        <f t="shared" si="277"/>
        <v>10.1</v>
      </c>
      <c r="J497" s="168">
        <v>4</v>
      </c>
      <c r="K497" s="168">
        <f t="shared" si="278"/>
        <v>5.255</v>
      </c>
      <c r="L497" s="168">
        <f t="shared" si="279"/>
        <v>5.7395</v>
      </c>
      <c r="M497" s="168">
        <v>95</v>
      </c>
      <c r="N497" s="168">
        <f t="shared" si="280"/>
        <v>4.845</v>
      </c>
      <c r="O497" s="168">
        <v>85.5</v>
      </c>
      <c r="P497" s="168">
        <f t="shared" si="281"/>
        <v>4.3605</v>
      </c>
      <c r="Q497" s="168">
        <f t="shared" si="282"/>
        <v>80</v>
      </c>
      <c r="R497" s="168">
        <f t="shared" si="283"/>
        <v>105.1</v>
      </c>
      <c r="S497" s="168">
        <f t="shared" si="284"/>
        <v>114.79</v>
      </c>
      <c r="T497" s="168">
        <f t="shared" si="285"/>
        <v>1.7394999999999996</v>
      </c>
      <c r="U497" s="168">
        <f t="shared" si="286"/>
        <v>0.4844999999999997</v>
      </c>
      <c r="V497" s="168">
        <f t="shared" si="287"/>
        <v>-9.5</v>
      </c>
    </row>
    <row r="498" spans="1:22" ht="12.75">
      <c r="A498" s="300"/>
      <c r="B498" s="73">
        <v>82</v>
      </c>
      <c r="C498" s="79" t="s">
        <v>348</v>
      </c>
      <c r="D498" s="275">
        <v>80</v>
      </c>
      <c r="E498" s="275">
        <v>1971</v>
      </c>
      <c r="F498" s="168">
        <v>3899.79</v>
      </c>
      <c r="G498" s="168">
        <v>3899.79</v>
      </c>
      <c r="H498" s="168">
        <v>15.699</v>
      </c>
      <c r="I498" s="168">
        <f t="shared" si="277"/>
        <v>15.699</v>
      </c>
      <c r="J498" s="168">
        <v>3.2</v>
      </c>
      <c r="K498" s="168">
        <f t="shared" si="278"/>
        <v>10.854</v>
      </c>
      <c r="L498" s="168">
        <f t="shared" si="279"/>
        <v>9.579</v>
      </c>
      <c r="M498" s="168">
        <v>95</v>
      </c>
      <c r="N498" s="168">
        <f t="shared" si="280"/>
        <v>4.845</v>
      </c>
      <c r="O498" s="168">
        <v>120</v>
      </c>
      <c r="P498" s="168">
        <f t="shared" si="281"/>
        <v>6.119999999999999</v>
      </c>
      <c r="Q498" s="168">
        <f t="shared" si="282"/>
        <v>40</v>
      </c>
      <c r="R498" s="168">
        <f t="shared" si="283"/>
        <v>135.675</v>
      </c>
      <c r="S498" s="168">
        <f t="shared" si="284"/>
        <v>119.7375</v>
      </c>
      <c r="T498" s="168">
        <f t="shared" si="285"/>
        <v>6.3790000000000004</v>
      </c>
      <c r="U498" s="168">
        <f t="shared" si="286"/>
        <v>-1.2749999999999995</v>
      </c>
      <c r="V498" s="168">
        <f t="shared" si="287"/>
        <v>25</v>
      </c>
    </row>
    <row r="499" spans="1:22" ht="12.75">
      <c r="A499" s="300"/>
      <c r="B499" s="73">
        <v>83</v>
      </c>
      <c r="C499" s="204" t="s">
        <v>351</v>
      </c>
      <c r="D499" s="275">
        <v>55</v>
      </c>
      <c r="E499" s="275">
        <v>1977</v>
      </c>
      <c r="F499" s="168">
        <v>2732.84</v>
      </c>
      <c r="G499" s="168">
        <v>2732.84</v>
      </c>
      <c r="H499" s="168">
        <v>14</v>
      </c>
      <c r="I499" s="168">
        <f t="shared" si="277"/>
        <v>14</v>
      </c>
      <c r="J499" s="168">
        <v>6.4</v>
      </c>
      <c r="K499" s="168">
        <f t="shared" si="278"/>
        <v>9.716000000000001</v>
      </c>
      <c r="L499" s="168">
        <f t="shared" si="279"/>
        <v>8.415500000000002</v>
      </c>
      <c r="M499" s="168">
        <v>84</v>
      </c>
      <c r="N499" s="168">
        <f t="shared" si="280"/>
        <v>4.284</v>
      </c>
      <c r="O499" s="168">
        <v>109.5</v>
      </c>
      <c r="P499" s="168">
        <f t="shared" si="281"/>
        <v>5.584499999999999</v>
      </c>
      <c r="Q499" s="168">
        <f t="shared" si="282"/>
        <v>116.36363636363636</v>
      </c>
      <c r="R499" s="168">
        <f t="shared" si="283"/>
        <v>176.65454545454548</v>
      </c>
      <c r="S499" s="168">
        <f t="shared" si="284"/>
        <v>153.00909090909093</v>
      </c>
      <c r="T499" s="168">
        <f t="shared" si="285"/>
        <v>2.015500000000001</v>
      </c>
      <c r="U499" s="168">
        <f t="shared" si="286"/>
        <v>-1.3004999999999995</v>
      </c>
      <c r="V499" s="168">
        <f t="shared" si="287"/>
        <v>25.5</v>
      </c>
    </row>
    <row r="500" spans="1:22" ht="12.75">
      <c r="A500" s="300"/>
      <c r="B500" s="13">
        <v>84</v>
      </c>
      <c r="C500" s="204" t="s">
        <v>352</v>
      </c>
      <c r="D500" s="275">
        <v>24</v>
      </c>
      <c r="E500" s="275">
        <v>1988</v>
      </c>
      <c r="F500" s="168">
        <v>1214.38</v>
      </c>
      <c r="G500" s="168">
        <v>1214.38</v>
      </c>
      <c r="H500" s="168">
        <v>6</v>
      </c>
      <c r="I500" s="168">
        <f t="shared" si="277"/>
        <v>6</v>
      </c>
      <c r="J500" s="168">
        <v>2.24</v>
      </c>
      <c r="K500" s="168">
        <f t="shared" si="278"/>
        <v>4.062</v>
      </c>
      <c r="L500" s="168">
        <f t="shared" si="279"/>
        <v>3.603</v>
      </c>
      <c r="M500" s="168">
        <v>38</v>
      </c>
      <c r="N500" s="168">
        <f t="shared" si="280"/>
        <v>1.938</v>
      </c>
      <c r="O500" s="168">
        <v>47</v>
      </c>
      <c r="P500" s="168">
        <f t="shared" si="281"/>
        <v>2.397</v>
      </c>
      <c r="Q500" s="168">
        <f t="shared" si="282"/>
        <v>93.33333333333333</v>
      </c>
      <c r="R500" s="168">
        <f t="shared" si="283"/>
        <v>169.25000000000003</v>
      </c>
      <c r="S500" s="168">
        <f t="shared" si="284"/>
        <v>150.125</v>
      </c>
      <c r="T500" s="168">
        <f t="shared" si="285"/>
        <v>1.363</v>
      </c>
      <c r="U500" s="168">
        <f t="shared" si="286"/>
        <v>-0.45899999999999985</v>
      </c>
      <c r="V500" s="168">
        <f t="shared" si="287"/>
        <v>9</v>
      </c>
    </row>
    <row r="501" spans="1:22" ht="12.75">
      <c r="A501" s="300"/>
      <c r="B501" s="13">
        <v>85</v>
      </c>
      <c r="C501" s="204" t="s">
        <v>356</v>
      </c>
      <c r="D501" s="275">
        <v>40</v>
      </c>
      <c r="E501" s="275">
        <v>1984</v>
      </c>
      <c r="F501" s="168">
        <v>2296.01</v>
      </c>
      <c r="G501" s="168">
        <v>2296.01</v>
      </c>
      <c r="H501" s="168">
        <v>9.669</v>
      </c>
      <c r="I501" s="168">
        <f t="shared" si="277"/>
        <v>9.669</v>
      </c>
      <c r="J501" s="168">
        <v>3.75</v>
      </c>
      <c r="K501" s="168">
        <f t="shared" si="278"/>
        <v>5.691000000000001</v>
      </c>
      <c r="L501" s="168">
        <f t="shared" si="279"/>
        <v>6.303000000000001</v>
      </c>
      <c r="M501" s="168">
        <v>78</v>
      </c>
      <c r="N501" s="168">
        <f t="shared" si="280"/>
        <v>3.9779999999999998</v>
      </c>
      <c r="O501" s="168">
        <v>66</v>
      </c>
      <c r="P501" s="168">
        <f t="shared" si="281"/>
        <v>3.3659999999999997</v>
      </c>
      <c r="Q501" s="168">
        <f t="shared" si="282"/>
        <v>93.75</v>
      </c>
      <c r="R501" s="168">
        <f t="shared" si="283"/>
        <v>142.27500000000003</v>
      </c>
      <c r="S501" s="168">
        <f t="shared" si="284"/>
        <v>157.57500000000002</v>
      </c>
      <c r="T501" s="168">
        <f t="shared" si="285"/>
        <v>2.553000000000001</v>
      </c>
      <c r="U501" s="168">
        <f t="shared" si="286"/>
        <v>0.6120000000000001</v>
      </c>
      <c r="V501" s="168">
        <f t="shared" si="287"/>
        <v>-12</v>
      </c>
    </row>
    <row r="502" spans="1:22" ht="12.75">
      <c r="A502" s="300"/>
      <c r="B502" s="13">
        <v>86</v>
      </c>
      <c r="C502" s="204" t="s">
        <v>357</v>
      </c>
      <c r="D502" s="275">
        <v>45</v>
      </c>
      <c r="E502" s="275">
        <v>1978</v>
      </c>
      <c r="F502" s="168">
        <v>2206.29</v>
      </c>
      <c r="G502" s="168">
        <v>2206.29</v>
      </c>
      <c r="H502" s="168">
        <v>10.376</v>
      </c>
      <c r="I502" s="168">
        <f t="shared" si="277"/>
        <v>10.376</v>
      </c>
      <c r="J502" s="168">
        <v>2.88</v>
      </c>
      <c r="K502" s="168">
        <f t="shared" si="278"/>
        <v>6.653</v>
      </c>
      <c r="L502" s="168">
        <f t="shared" si="279"/>
        <v>7.163</v>
      </c>
      <c r="M502" s="168">
        <v>73</v>
      </c>
      <c r="N502" s="168">
        <f t="shared" si="280"/>
        <v>3.723</v>
      </c>
      <c r="O502" s="168">
        <v>63</v>
      </c>
      <c r="P502" s="168">
        <f t="shared" si="281"/>
        <v>3.2129999999999996</v>
      </c>
      <c r="Q502" s="168">
        <f t="shared" si="282"/>
        <v>64</v>
      </c>
      <c r="R502" s="168">
        <f t="shared" si="283"/>
        <v>147.84444444444443</v>
      </c>
      <c r="S502" s="168">
        <f t="shared" si="284"/>
        <v>159.17777777777778</v>
      </c>
      <c r="T502" s="168">
        <f t="shared" si="285"/>
        <v>4.283</v>
      </c>
      <c r="U502" s="168">
        <f t="shared" si="286"/>
        <v>0.5100000000000002</v>
      </c>
      <c r="V502" s="168">
        <f t="shared" si="287"/>
        <v>-10</v>
      </c>
    </row>
    <row r="503" spans="1:22" ht="12.75">
      <c r="A503" s="300"/>
      <c r="B503" s="13">
        <v>87</v>
      </c>
      <c r="C503" s="203" t="s">
        <v>358</v>
      </c>
      <c r="D503" s="284">
        <v>12</v>
      </c>
      <c r="E503" s="284">
        <v>1990</v>
      </c>
      <c r="F503" s="176">
        <v>740.65</v>
      </c>
      <c r="G503" s="176">
        <v>740.65</v>
      </c>
      <c r="H503" s="176">
        <v>3.006</v>
      </c>
      <c r="I503" s="176">
        <v>3.006</v>
      </c>
      <c r="J503" s="176">
        <v>0.8</v>
      </c>
      <c r="K503" s="176">
        <v>1.833</v>
      </c>
      <c r="L503" s="176">
        <v>1.9859999999999998</v>
      </c>
      <c r="M503" s="176">
        <v>23</v>
      </c>
      <c r="N503" s="176">
        <v>1.1729999999999998</v>
      </c>
      <c r="O503" s="176">
        <v>20</v>
      </c>
      <c r="P503" s="176">
        <v>1.02</v>
      </c>
      <c r="Q503" s="176">
        <v>66.66666666666667</v>
      </c>
      <c r="R503" s="176">
        <v>152.75</v>
      </c>
      <c r="S503" s="176">
        <v>165.49999999999997</v>
      </c>
      <c r="T503" s="176">
        <v>1.1859999999999997</v>
      </c>
      <c r="U503" s="176">
        <v>0.1529999999999998</v>
      </c>
      <c r="V503" s="176">
        <v>-3</v>
      </c>
    </row>
    <row r="504" spans="1:22" ht="12.75">
      <c r="A504" s="300"/>
      <c r="B504" s="13">
        <v>88</v>
      </c>
      <c r="C504" s="203" t="s">
        <v>359</v>
      </c>
      <c r="D504" s="284">
        <v>45</v>
      </c>
      <c r="E504" s="284">
        <v>1981</v>
      </c>
      <c r="F504" s="176">
        <v>2199.74</v>
      </c>
      <c r="G504" s="176">
        <v>2199.74</v>
      </c>
      <c r="H504" s="176">
        <v>10.903</v>
      </c>
      <c r="I504" s="176">
        <v>10.903</v>
      </c>
      <c r="J504" s="176">
        <v>1.92</v>
      </c>
      <c r="K504" s="176">
        <v>6.211000000000001</v>
      </c>
      <c r="L504" s="176">
        <v>7.843000000000001</v>
      </c>
      <c r="M504" s="176">
        <v>92</v>
      </c>
      <c r="N504" s="176">
        <v>4.691999999999999</v>
      </c>
      <c r="O504" s="176">
        <v>60</v>
      </c>
      <c r="P504" s="176">
        <v>3.0599999999999996</v>
      </c>
      <c r="Q504" s="176">
        <v>42.666666666666664</v>
      </c>
      <c r="R504" s="176">
        <v>138.02222222222224</v>
      </c>
      <c r="S504" s="176">
        <v>174.28888888888892</v>
      </c>
      <c r="T504" s="176">
        <v>5.923000000000001</v>
      </c>
      <c r="U504" s="176">
        <v>1.6319999999999997</v>
      </c>
      <c r="V504" s="176">
        <v>-32</v>
      </c>
    </row>
    <row r="505" spans="1:22" ht="12.75">
      <c r="A505" s="300"/>
      <c r="B505" s="13">
        <v>89</v>
      </c>
      <c r="C505" s="203" t="s">
        <v>363</v>
      </c>
      <c r="D505" s="284">
        <v>63</v>
      </c>
      <c r="E505" s="284">
        <v>1985</v>
      </c>
      <c r="F505" s="176">
        <v>3922.94</v>
      </c>
      <c r="G505" s="176">
        <v>3922.94</v>
      </c>
      <c r="H505" s="176">
        <v>15.3</v>
      </c>
      <c r="I505" s="176">
        <v>15.3</v>
      </c>
      <c r="J505" s="176">
        <v>6.4</v>
      </c>
      <c r="K505" s="176">
        <v>7.701000000000001</v>
      </c>
      <c r="L505" s="176">
        <v>10.098</v>
      </c>
      <c r="M505" s="176">
        <v>149</v>
      </c>
      <c r="N505" s="176">
        <v>7.598999999999999</v>
      </c>
      <c r="O505" s="176">
        <v>102</v>
      </c>
      <c r="P505" s="176">
        <v>5.202</v>
      </c>
      <c r="Q505" s="176">
        <v>101.58730158730158</v>
      </c>
      <c r="R505" s="176">
        <v>122.23809523809527</v>
      </c>
      <c r="S505" s="176">
        <v>160.28571428571428</v>
      </c>
      <c r="T505" s="176">
        <v>3.6980000000000004</v>
      </c>
      <c r="U505" s="176">
        <v>2.3969999999999994</v>
      </c>
      <c r="V505" s="176">
        <v>-47</v>
      </c>
    </row>
    <row r="506" spans="1:22" ht="12.75">
      <c r="A506" s="300"/>
      <c r="B506" s="13">
        <v>90</v>
      </c>
      <c r="C506" s="203" t="s">
        <v>364</v>
      </c>
      <c r="D506" s="284">
        <v>55</v>
      </c>
      <c r="E506" s="284">
        <v>1981</v>
      </c>
      <c r="F506" s="176">
        <v>2732.23</v>
      </c>
      <c r="G506" s="176">
        <v>2732.23</v>
      </c>
      <c r="H506" s="176">
        <v>14.1</v>
      </c>
      <c r="I506" s="176">
        <v>14.1</v>
      </c>
      <c r="J506" s="176">
        <v>2.88</v>
      </c>
      <c r="K506" s="176">
        <v>9.765</v>
      </c>
      <c r="L506" s="176">
        <v>10.071</v>
      </c>
      <c r="M506" s="176">
        <v>85</v>
      </c>
      <c r="N506" s="176">
        <v>4.335</v>
      </c>
      <c r="O506" s="176">
        <v>79</v>
      </c>
      <c r="P506" s="176">
        <v>4.029</v>
      </c>
      <c r="Q506" s="176">
        <v>52.36363636363637</v>
      </c>
      <c r="R506" s="176">
        <v>177.54545454545453</v>
      </c>
      <c r="S506" s="176">
        <v>183.1090909090909</v>
      </c>
      <c r="T506" s="176">
        <v>7.191</v>
      </c>
      <c r="U506" s="176">
        <v>0.30600000000000005</v>
      </c>
      <c r="V506" s="176">
        <v>-6</v>
      </c>
    </row>
    <row r="507" spans="1:22" ht="12.75">
      <c r="A507" s="300"/>
      <c r="B507" s="13">
        <v>91</v>
      </c>
      <c r="C507" s="203" t="s">
        <v>365</v>
      </c>
      <c r="D507" s="284">
        <v>24</v>
      </c>
      <c r="E507" s="284">
        <v>1969</v>
      </c>
      <c r="F507" s="176">
        <v>1020.69</v>
      </c>
      <c r="G507" s="176">
        <v>1020.69</v>
      </c>
      <c r="H507" s="176">
        <v>6.8</v>
      </c>
      <c r="I507" s="176">
        <v>6.8</v>
      </c>
      <c r="J507" s="176">
        <v>3.84</v>
      </c>
      <c r="K507" s="176">
        <v>5.678</v>
      </c>
      <c r="L507" s="176">
        <v>5.9075</v>
      </c>
      <c r="M507" s="176">
        <v>22</v>
      </c>
      <c r="N507" s="176">
        <v>1.1219999999999999</v>
      </c>
      <c r="O507" s="176">
        <v>17.5</v>
      </c>
      <c r="P507" s="176">
        <v>0.8925</v>
      </c>
      <c r="Q507" s="176">
        <v>160</v>
      </c>
      <c r="R507" s="176">
        <v>236.58333333333334</v>
      </c>
      <c r="S507" s="176">
        <v>246.14583333333334</v>
      </c>
      <c r="T507" s="176">
        <v>2.0675</v>
      </c>
      <c r="U507" s="176">
        <v>0.22949999999999993</v>
      </c>
      <c r="V507" s="176">
        <v>-4.5</v>
      </c>
    </row>
    <row r="508" spans="1:22" ht="12.75">
      <c r="A508" s="300"/>
      <c r="B508" s="13">
        <v>92</v>
      </c>
      <c r="C508" s="205" t="s">
        <v>399</v>
      </c>
      <c r="D508" s="285">
        <v>3</v>
      </c>
      <c r="E508" s="273" t="s">
        <v>25</v>
      </c>
      <c r="F508" s="177">
        <v>102.94</v>
      </c>
      <c r="G508" s="177">
        <v>102.94</v>
      </c>
      <c r="H508" s="177">
        <v>0.76</v>
      </c>
      <c r="I508" s="167">
        <v>0.76</v>
      </c>
      <c r="J508" s="167">
        <v>0.48</v>
      </c>
      <c r="K508" s="167">
        <v>0.76</v>
      </c>
      <c r="L508" s="167">
        <v>0.397</v>
      </c>
      <c r="M508" s="177">
        <v>0</v>
      </c>
      <c r="N508" s="166">
        <v>0</v>
      </c>
      <c r="O508" s="177">
        <v>5.5</v>
      </c>
      <c r="P508" s="166">
        <v>0.363</v>
      </c>
      <c r="Q508" s="167">
        <v>160</v>
      </c>
      <c r="R508" s="167">
        <v>253.33333333333334</v>
      </c>
      <c r="S508" s="167">
        <v>132.33333333333334</v>
      </c>
      <c r="T508" s="167">
        <v>-0.08299999999999996</v>
      </c>
      <c r="U508" s="167">
        <v>-0.363</v>
      </c>
      <c r="V508" s="167">
        <v>5.5</v>
      </c>
    </row>
    <row r="509" spans="1:22" ht="12.75">
      <c r="A509" s="300"/>
      <c r="B509" s="13">
        <v>93</v>
      </c>
      <c r="C509" s="205" t="s">
        <v>400</v>
      </c>
      <c r="D509" s="285">
        <v>10</v>
      </c>
      <c r="E509" s="273" t="s">
        <v>25</v>
      </c>
      <c r="F509" s="177">
        <v>908.69</v>
      </c>
      <c r="G509" s="177">
        <v>506.57</v>
      </c>
      <c r="H509" s="177">
        <v>2.35</v>
      </c>
      <c r="I509" s="167">
        <v>2.35</v>
      </c>
      <c r="J509" s="167">
        <v>1.45</v>
      </c>
      <c r="K509" s="167">
        <v>1.76821</v>
      </c>
      <c r="L509" s="167">
        <v>1.588384</v>
      </c>
      <c r="M509" s="177">
        <v>11</v>
      </c>
      <c r="N509" s="166">
        <v>0.58179</v>
      </c>
      <c r="O509" s="177">
        <v>14.4</v>
      </c>
      <c r="P509" s="166">
        <v>0.761616</v>
      </c>
      <c r="Q509" s="167">
        <v>145</v>
      </c>
      <c r="R509" s="167">
        <v>176.821</v>
      </c>
      <c r="S509" s="167">
        <v>158.8384</v>
      </c>
      <c r="T509" s="167">
        <v>0.13838400000000006</v>
      </c>
      <c r="U509" s="167">
        <v>-0.17982599999999993</v>
      </c>
      <c r="V509" s="167">
        <v>3.4000000000000004</v>
      </c>
    </row>
    <row r="510" spans="1:22" ht="12.75">
      <c r="A510" s="300"/>
      <c r="B510" s="13">
        <v>94</v>
      </c>
      <c r="C510" s="205" t="s">
        <v>401</v>
      </c>
      <c r="D510" s="285">
        <v>15</v>
      </c>
      <c r="E510" s="273" t="s">
        <v>25</v>
      </c>
      <c r="F510" s="177">
        <v>955.66</v>
      </c>
      <c r="G510" s="177">
        <v>646.5</v>
      </c>
      <c r="H510" s="177">
        <v>3.68</v>
      </c>
      <c r="I510" s="167">
        <v>3.68</v>
      </c>
      <c r="J510" s="167">
        <v>2.01</v>
      </c>
      <c r="K510" s="167">
        <v>2.6222000000000003</v>
      </c>
      <c r="L510" s="167">
        <v>2.532287</v>
      </c>
      <c r="M510" s="177">
        <v>20</v>
      </c>
      <c r="N510" s="166">
        <v>1.0578</v>
      </c>
      <c r="O510" s="177">
        <v>21.7</v>
      </c>
      <c r="P510" s="166">
        <v>1.147713</v>
      </c>
      <c r="Q510" s="167">
        <v>133.99999999999997</v>
      </c>
      <c r="R510" s="167">
        <v>174.81333333333336</v>
      </c>
      <c r="S510" s="167">
        <v>168.81913333333335</v>
      </c>
      <c r="T510" s="167">
        <v>0.5222870000000004</v>
      </c>
      <c r="U510" s="167">
        <v>-0.08991299999999991</v>
      </c>
      <c r="V510" s="167">
        <v>1.6999999999999993</v>
      </c>
    </row>
    <row r="511" spans="1:22" ht="12.75">
      <c r="A511" s="300"/>
      <c r="B511" s="13">
        <v>95</v>
      </c>
      <c r="C511" s="205" t="s">
        <v>402</v>
      </c>
      <c r="D511" s="285">
        <v>30</v>
      </c>
      <c r="E511" s="273" t="s">
        <v>25</v>
      </c>
      <c r="F511" s="177">
        <v>2532.72</v>
      </c>
      <c r="G511" s="177">
        <v>2532.72</v>
      </c>
      <c r="H511" s="177">
        <v>10.37</v>
      </c>
      <c r="I511" s="167">
        <v>10.37</v>
      </c>
      <c r="J511" s="167">
        <v>4.96</v>
      </c>
      <c r="K511" s="167">
        <v>6.773479999999999</v>
      </c>
      <c r="L511" s="167">
        <v>7.7159797999999995</v>
      </c>
      <c r="M511" s="177">
        <v>68</v>
      </c>
      <c r="N511" s="166">
        <v>3.59652</v>
      </c>
      <c r="O511" s="177">
        <v>50.18</v>
      </c>
      <c r="P511" s="166">
        <v>2.6540202</v>
      </c>
      <c r="Q511" s="167">
        <v>165.33333333333334</v>
      </c>
      <c r="R511" s="167">
        <v>225.78266666666664</v>
      </c>
      <c r="S511" s="167">
        <v>257.19932666666665</v>
      </c>
      <c r="T511" s="167">
        <v>2.7559797999999995</v>
      </c>
      <c r="U511" s="167">
        <v>0.9424997999999998</v>
      </c>
      <c r="V511" s="167">
        <v>-17.82</v>
      </c>
    </row>
    <row r="512" spans="1:22" ht="12.75">
      <c r="A512" s="300"/>
      <c r="B512" s="13">
        <v>96</v>
      </c>
      <c r="C512" s="206" t="s">
        <v>409</v>
      </c>
      <c r="D512" s="275">
        <v>60</v>
      </c>
      <c r="E512" s="275">
        <v>1968</v>
      </c>
      <c r="F512" s="168">
        <v>2726.22</v>
      </c>
      <c r="G512" s="168">
        <v>2726.22</v>
      </c>
      <c r="H512" s="168">
        <v>8.4</v>
      </c>
      <c r="I512" s="168">
        <v>8.4</v>
      </c>
      <c r="J512" s="168">
        <v>3.806</v>
      </c>
      <c r="K512" s="168">
        <f aca="true" t="shared" si="288" ref="K512:K524">I512-N512</f>
        <v>5.392</v>
      </c>
      <c r="L512" s="168">
        <f aca="true" t="shared" si="289" ref="L512:L524">I512-P512</f>
        <v>3.944</v>
      </c>
      <c r="M512" s="168">
        <v>54</v>
      </c>
      <c r="N512" s="168">
        <v>3.008</v>
      </c>
      <c r="O512" s="168">
        <v>80</v>
      </c>
      <c r="P512" s="168">
        <v>4.456</v>
      </c>
      <c r="Q512" s="168">
        <f>J512/D512*1000</f>
        <v>63.43333333333333</v>
      </c>
      <c r="R512" s="168">
        <f>K512/D512*1000</f>
        <v>89.86666666666667</v>
      </c>
      <c r="S512" s="168">
        <f>L512/D512*1000</f>
        <v>65.73333333333333</v>
      </c>
      <c r="T512" s="168">
        <f aca="true" t="shared" si="290" ref="T512:T524">L512-J512</f>
        <v>0.1379999999999999</v>
      </c>
      <c r="U512" s="168">
        <f aca="true" t="shared" si="291" ref="U512:U524">N512-P512</f>
        <v>-1.4480000000000004</v>
      </c>
      <c r="V512" s="168">
        <f aca="true" t="shared" si="292" ref="V512:V524">O512-M512</f>
        <v>26</v>
      </c>
    </row>
    <row r="513" spans="1:22" ht="12.75">
      <c r="A513" s="300"/>
      <c r="B513" s="13">
        <v>97</v>
      </c>
      <c r="C513" s="206" t="s">
        <v>411</v>
      </c>
      <c r="D513" s="275">
        <v>60</v>
      </c>
      <c r="E513" s="275">
        <v>1981</v>
      </c>
      <c r="F513" s="168">
        <v>3123.05</v>
      </c>
      <c r="G513" s="168">
        <v>3123.05</v>
      </c>
      <c r="H513" s="168">
        <v>9.1</v>
      </c>
      <c r="I513" s="168">
        <v>9.1</v>
      </c>
      <c r="J513" s="168">
        <v>3.806</v>
      </c>
      <c r="K513" s="168">
        <f t="shared" si="288"/>
        <v>5.257</v>
      </c>
      <c r="L513" s="168">
        <f t="shared" si="289"/>
        <v>3.92</v>
      </c>
      <c r="M513" s="168">
        <v>69</v>
      </c>
      <c r="N513" s="168">
        <v>3.843</v>
      </c>
      <c r="O513" s="168">
        <v>93</v>
      </c>
      <c r="P513" s="168">
        <v>5.18</v>
      </c>
      <c r="Q513" s="168">
        <f aca="true" t="shared" si="293" ref="Q513:Q518">J513/D513*1000</f>
        <v>63.43333333333333</v>
      </c>
      <c r="R513" s="168">
        <f aca="true" t="shared" si="294" ref="R513:R518">K513/D513*1000</f>
        <v>87.61666666666666</v>
      </c>
      <c r="S513" s="168">
        <f aca="true" t="shared" si="295" ref="S513:S518">L513/D513*1000</f>
        <v>65.33333333333333</v>
      </c>
      <c r="T513" s="168">
        <f t="shared" si="290"/>
        <v>0.11399999999999988</v>
      </c>
      <c r="U513" s="168">
        <f t="shared" si="291"/>
        <v>-1.3369999999999997</v>
      </c>
      <c r="V513" s="168">
        <f t="shared" si="292"/>
        <v>24</v>
      </c>
    </row>
    <row r="514" spans="1:22" ht="12.75">
      <c r="A514" s="300"/>
      <c r="B514" s="13">
        <v>98</v>
      </c>
      <c r="C514" s="206" t="s">
        <v>412</v>
      </c>
      <c r="D514" s="275">
        <v>85</v>
      </c>
      <c r="E514" s="275">
        <v>1970</v>
      </c>
      <c r="F514" s="168">
        <v>3789.83</v>
      </c>
      <c r="G514" s="168">
        <v>3789.83</v>
      </c>
      <c r="H514" s="168">
        <v>10.28</v>
      </c>
      <c r="I514" s="168">
        <v>10.28</v>
      </c>
      <c r="J514" s="168">
        <v>5.392</v>
      </c>
      <c r="K514" s="168">
        <f t="shared" si="288"/>
        <v>7.161</v>
      </c>
      <c r="L514" s="168">
        <f t="shared" si="289"/>
        <v>5.433999999999999</v>
      </c>
      <c r="M514" s="168">
        <v>56</v>
      </c>
      <c r="N514" s="168">
        <v>3.119</v>
      </c>
      <c r="O514" s="168">
        <v>87</v>
      </c>
      <c r="P514" s="168">
        <v>4.846</v>
      </c>
      <c r="Q514" s="168">
        <f t="shared" si="293"/>
        <v>63.43529411764706</v>
      </c>
      <c r="R514" s="168">
        <f t="shared" si="294"/>
        <v>84.24705882352941</v>
      </c>
      <c r="S514" s="168">
        <f t="shared" si="295"/>
        <v>63.929411764705875</v>
      </c>
      <c r="T514" s="168">
        <f t="shared" si="290"/>
        <v>0.04199999999999893</v>
      </c>
      <c r="U514" s="168">
        <f t="shared" si="291"/>
        <v>-1.7269999999999999</v>
      </c>
      <c r="V514" s="168">
        <f t="shared" si="292"/>
        <v>31</v>
      </c>
    </row>
    <row r="515" spans="1:22" ht="12.75">
      <c r="A515" s="300"/>
      <c r="B515" s="13">
        <v>99</v>
      </c>
      <c r="C515" s="206" t="s">
        <v>418</v>
      </c>
      <c r="D515" s="275">
        <v>50</v>
      </c>
      <c r="E515" s="275">
        <v>1988</v>
      </c>
      <c r="F515" s="168">
        <v>2419.63</v>
      </c>
      <c r="G515" s="168">
        <v>2419.63</v>
      </c>
      <c r="H515" s="168">
        <v>7.2</v>
      </c>
      <c r="I515" s="178">
        <v>7.2</v>
      </c>
      <c r="J515" s="168">
        <v>3.172</v>
      </c>
      <c r="K515" s="168">
        <f t="shared" si="288"/>
        <v>4.7490000000000006</v>
      </c>
      <c r="L515" s="168">
        <f t="shared" si="289"/>
        <v>3.468</v>
      </c>
      <c r="M515" s="168">
        <v>44</v>
      </c>
      <c r="N515" s="168">
        <v>2.451</v>
      </c>
      <c r="O515" s="168">
        <v>67</v>
      </c>
      <c r="P515" s="168">
        <v>3.732</v>
      </c>
      <c r="Q515" s="168">
        <f t="shared" si="293"/>
        <v>63.44</v>
      </c>
      <c r="R515" s="168">
        <f t="shared" si="294"/>
        <v>94.98</v>
      </c>
      <c r="S515" s="168">
        <f t="shared" si="295"/>
        <v>69.36</v>
      </c>
      <c r="T515" s="168">
        <f t="shared" si="290"/>
        <v>0.2959999999999998</v>
      </c>
      <c r="U515" s="168">
        <f t="shared" si="291"/>
        <v>-1.2810000000000001</v>
      </c>
      <c r="V515" s="168">
        <f t="shared" si="292"/>
        <v>23</v>
      </c>
    </row>
    <row r="516" spans="1:22" ht="12.75">
      <c r="A516" s="300"/>
      <c r="B516" s="13">
        <v>100</v>
      </c>
      <c r="C516" s="206" t="s">
        <v>419</v>
      </c>
      <c r="D516" s="275">
        <v>60</v>
      </c>
      <c r="E516" s="275">
        <v>1985</v>
      </c>
      <c r="F516" s="168">
        <v>3842.05</v>
      </c>
      <c r="G516" s="168">
        <v>3842.05</v>
      </c>
      <c r="H516" s="168">
        <v>11</v>
      </c>
      <c r="I516" s="168">
        <v>11</v>
      </c>
      <c r="J516" s="168">
        <v>3.806</v>
      </c>
      <c r="K516" s="168">
        <f t="shared" si="288"/>
        <v>6.544</v>
      </c>
      <c r="L516" s="168">
        <f t="shared" si="289"/>
        <v>6.99</v>
      </c>
      <c r="M516" s="168">
        <v>80</v>
      </c>
      <c r="N516" s="168">
        <v>4.456</v>
      </c>
      <c r="O516" s="168">
        <v>72</v>
      </c>
      <c r="P516" s="168">
        <v>4.01</v>
      </c>
      <c r="Q516" s="168">
        <f t="shared" si="293"/>
        <v>63.43333333333333</v>
      </c>
      <c r="R516" s="168">
        <f t="shared" si="294"/>
        <v>109.06666666666666</v>
      </c>
      <c r="S516" s="168">
        <f t="shared" si="295"/>
        <v>116.5</v>
      </c>
      <c r="T516" s="168">
        <f t="shared" si="290"/>
        <v>3.184</v>
      </c>
      <c r="U516" s="168">
        <f t="shared" si="291"/>
        <v>0.4460000000000006</v>
      </c>
      <c r="V516" s="168">
        <f t="shared" si="292"/>
        <v>-8</v>
      </c>
    </row>
    <row r="517" spans="1:22" ht="12.75">
      <c r="A517" s="300"/>
      <c r="B517" s="13">
        <v>101</v>
      </c>
      <c r="C517" s="206" t="s">
        <v>421</v>
      </c>
      <c r="D517" s="275">
        <v>55</v>
      </c>
      <c r="E517" s="275">
        <v>1967</v>
      </c>
      <c r="F517" s="168">
        <v>2608.47</v>
      </c>
      <c r="G517" s="168">
        <v>2608.47</v>
      </c>
      <c r="H517" s="168">
        <v>9</v>
      </c>
      <c r="I517" s="168">
        <v>9</v>
      </c>
      <c r="J517" s="168">
        <v>3.489</v>
      </c>
      <c r="K517" s="168">
        <f t="shared" si="288"/>
        <v>6.827999999999999</v>
      </c>
      <c r="L517" s="168">
        <f t="shared" si="289"/>
        <v>5.212</v>
      </c>
      <c r="M517" s="168">
        <v>39</v>
      </c>
      <c r="N517" s="168">
        <v>2.172</v>
      </c>
      <c r="O517" s="168">
        <v>68</v>
      </c>
      <c r="P517" s="168">
        <v>3.788</v>
      </c>
      <c r="Q517" s="168">
        <f t="shared" si="293"/>
        <v>63.43636363636364</v>
      </c>
      <c r="R517" s="168">
        <f t="shared" si="294"/>
        <v>124.14545454545453</v>
      </c>
      <c r="S517" s="168">
        <f t="shared" si="295"/>
        <v>94.76363636363635</v>
      </c>
      <c r="T517" s="168">
        <f t="shared" si="290"/>
        <v>1.7229999999999999</v>
      </c>
      <c r="U517" s="168">
        <f t="shared" si="291"/>
        <v>-1.6159999999999997</v>
      </c>
      <c r="V517" s="168">
        <f t="shared" si="292"/>
        <v>29</v>
      </c>
    </row>
    <row r="518" spans="1:22" ht="12.75">
      <c r="A518" s="300"/>
      <c r="B518" s="13">
        <v>102</v>
      </c>
      <c r="C518" s="206" t="s">
        <v>422</v>
      </c>
      <c r="D518" s="275">
        <v>45</v>
      </c>
      <c r="E518" s="275">
        <v>1990</v>
      </c>
      <c r="F518" s="168">
        <v>2762.48</v>
      </c>
      <c r="G518" s="168">
        <v>2762.48</v>
      </c>
      <c r="H518" s="168">
        <v>8.1</v>
      </c>
      <c r="I518" s="168">
        <v>8.1</v>
      </c>
      <c r="J518" s="168">
        <v>2.855</v>
      </c>
      <c r="K518" s="168">
        <f t="shared" si="288"/>
        <v>5.705</v>
      </c>
      <c r="L518" s="168">
        <f t="shared" si="289"/>
        <v>3.133</v>
      </c>
      <c r="M518" s="168">
        <v>43</v>
      </c>
      <c r="N518" s="168">
        <v>2.395</v>
      </c>
      <c r="O518" s="168">
        <v>89</v>
      </c>
      <c r="P518" s="168">
        <v>4.967</v>
      </c>
      <c r="Q518" s="168">
        <f t="shared" si="293"/>
        <v>63.44444444444444</v>
      </c>
      <c r="R518" s="168">
        <f t="shared" si="294"/>
        <v>126.77777777777777</v>
      </c>
      <c r="S518" s="168">
        <f t="shared" si="295"/>
        <v>69.62222222222222</v>
      </c>
      <c r="T518" s="168">
        <f t="shared" si="290"/>
        <v>0.278</v>
      </c>
      <c r="U518" s="168">
        <f t="shared" si="291"/>
        <v>-2.5719999999999996</v>
      </c>
      <c r="V518" s="168">
        <f t="shared" si="292"/>
        <v>46</v>
      </c>
    </row>
    <row r="519" spans="1:22" ht="12.75">
      <c r="A519" s="300"/>
      <c r="B519" s="13">
        <v>103</v>
      </c>
      <c r="C519" s="31" t="s">
        <v>435</v>
      </c>
      <c r="D519" s="275">
        <v>5</v>
      </c>
      <c r="E519" s="275" t="s">
        <v>25</v>
      </c>
      <c r="F519" s="168">
        <v>314.3</v>
      </c>
      <c r="G519" s="168">
        <v>314.3</v>
      </c>
      <c r="H519" s="168">
        <v>1.657</v>
      </c>
      <c r="I519" s="168">
        <f aca="true" t="shared" si="296" ref="I519:I524">H519</f>
        <v>1.657</v>
      </c>
      <c r="J519" s="168">
        <v>0.8</v>
      </c>
      <c r="K519" s="168">
        <f t="shared" si="288"/>
        <v>1.20364</v>
      </c>
      <c r="L519" s="168">
        <f t="shared" si="289"/>
        <v>1.096</v>
      </c>
      <c r="M519" s="179">
        <v>8</v>
      </c>
      <c r="N519" s="168">
        <f aca="true" t="shared" si="297" ref="N519:N524">M519*0.05667</f>
        <v>0.45336</v>
      </c>
      <c r="O519" s="180">
        <v>11</v>
      </c>
      <c r="P519" s="168">
        <f aca="true" t="shared" si="298" ref="P519:P524">O519*0.051</f>
        <v>0.5609999999999999</v>
      </c>
      <c r="Q519" s="168">
        <f aca="true" t="shared" si="299" ref="Q519:Q524">J519*1000/D519</f>
        <v>160</v>
      </c>
      <c r="R519" s="168">
        <f aca="true" t="shared" si="300" ref="R519:R524">K519*1000/D519</f>
        <v>240.728</v>
      </c>
      <c r="S519" s="168">
        <f aca="true" t="shared" si="301" ref="S519:S524">L519*1000/D519</f>
        <v>219.2</v>
      </c>
      <c r="T519" s="168">
        <f t="shared" si="290"/>
        <v>0.29600000000000004</v>
      </c>
      <c r="U519" s="168">
        <f t="shared" si="291"/>
        <v>-0.10763999999999996</v>
      </c>
      <c r="V519" s="168">
        <f t="shared" si="292"/>
        <v>3</v>
      </c>
    </row>
    <row r="520" spans="1:22" ht="12.75">
      <c r="A520" s="300"/>
      <c r="B520" s="13">
        <v>104</v>
      </c>
      <c r="C520" s="31" t="s">
        <v>436</v>
      </c>
      <c r="D520" s="275">
        <v>8</v>
      </c>
      <c r="E520" s="275" t="s">
        <v>25</v>
      </c>
      <c r="F520" s="168">
        <v>362.86</v>
      </c>
      <c r="G520" s="168">
        <v>314.87</v>
      </c>
      <c r="H520" s="168">
        <v>2</v>
      </c>
      <c r="I520" s="168">
        <f t="shared" si="296"/>
        <v>2</v>
      </c>
      <c r="J520" s="168">
        <v>1.2</v>
      </c>
      <c r="K520" s="168">
        <f t="shared" si="288"/>
        <v>1.48997</v>
      </c>
      <c r="L520" s="168">
        <f t="shared" si="289"/>
        <v>1.541</v>
      </c>
      <c r="M520" s="179">
        <v>9</v>
      </c>
      <c r="N520" s="168">
        <f t="shared" si="297"/>
        <v>0.51003</v>
      </c>
      <c r="O520" s="180">
        <v>9</v>
      </c>
      <c r="P520" s="168">
        <f t="shared" si="298"/>
        <v>0.45899999999999996</v>
      </c>
      <c r="Q520" s="168">
        <f t="shared" si="299"/>
        <v>150</v>
      </c>
      <c r="R520" s="168">
        <f t="shared" si="300"/>
        <v>186.24625</v>
      </c>
      <c r="S520" s="168">
        <f t="shared" si="301"/>
        <v>192.625</v>
      </c>
      <c r="T520" s="168">
        <f t="shared" si="290"/>
        <v>0.34099999999999997</v>
      </c>
      <c r="U520" s="168">
        <f t="shared" si="291"/>
        <v>0.05103000000000002</v>
      </c>
      <c r="V520" s="168">
        <f t="shared" si="292"/>
        <v>0</v>
      </c>
    </row>
    <row r="521" spans="1:22" ht="12.75">
      <c r="A521" s="300"/>
      <c r="B521" s="13">
        <v>105</v>
      </c>
      <c r="C521" s="31" t="s">
        <v>437</v>
      </c>
      <c r="D521" s="275">
        <v>22</v>
      </c>
      <c r="E521" s="275" t="s">
        <v>25</v>
      </c>
      <c r="F521" s="168">
        <v>1213.8</v>
      </c>
      <c r="G521" s="168">
        <v>1213.8</v>
      </c>
      <c r="H521" s="168">
        <v>6.448</v>
      </c>
      <c r="I521" s="168">
        <f t="shared" si="296"/>
        <v>6.448</v>
      </c>
      <c r="J521" s="168">
        <v>3.52</v>
      </c>
      <c r="K521" s="168">
        <f t="shared" si="288"/>
        <v>4.5212200000000005</v>
      </c>
      <c r="L521" s="168">
        <f t="shared" si="289"/>
        <v>4.106590000000001</v>
      </c>
      <c r="M521" s="179">
        <v>34</v>
      </c>
      <c r="N521" s="168">
        <f t="shared" si="297"/>
        <v>1.92678</v>
      </c>
      <c r="O521" s="180">
        <v>45.91</v>
      </c>
      <c r="P521" s="168">
        <f t="shared" si="298"/>
        <v>2.3414099999999998</v>
      </c>
      <c r="Q521" s="168">
        <f t="shared" si="299"/>
        <v>160</v>
      </c>
      <c r="R521" s="168">
        <f t="shared" si="300"/>
        <v>205.51000000000002</v>
      </c>
      <c r="S521" s="168">
        <f t="shared" si="301"/>
        <v>186.66318181818187</v>
      </c>
      <c r="T521" s="168">
        <f t="shared" si="290"/>
        <v>0.5865900000000006</v>
      </c>
      <c r="U521" s="168">
        <f t="shared" si="291"/>
        <v>-0.41462999999999983</v>
      </c>
      <c r="V521" s="168">
        <f t="shared" si="292"/>
        <v>11.909999999999997</v>
      </c>
    </row>
    <row r="522" spans="1:22" ht="12.75">
      <c r="A522" s="300"/>
      <c r="B522" s="13">
        <v>106</v>
      </c>
      <c r="C522" s="31" t="s">
        <v>438</v>
      </c>
      <c r="D522" s="275">
        <v>8</v>
      </c>
      <c r="E522" s="275" t="s">
        <v>25</v>
      </c>
      <c r="F522" s="168">
        <v>364.99</v>
      </c>
      <c r="G522" s="168">
        <v>216.21</v>
      </c>
      <c r="H522" s="168">
        <v>4</v>
      </c>
      <c r="I522" s="168">
        <f t="shared" si="296"/>
        <v>4</v>
      </c>
      <c r="J522" s="168">
        <v>1.28</v>
      </c>
      <c r="K522" s="168">
        <f t="shared" si="288"/>
        <v>3.77332</v>
      </c>
      <c r="L522" s="168">
        <f t="shared" si="289"/>
        <v>3.694</v>
      </c>
      <c r="M522" s="179">
        <v>4</v>
      </c>
      <c r="N522" s="168">
        <f t="shared" si="297"/>
        <v>0.22668</v>
      </c>
      <c r="O522" s="180">
        <v>6</v>
      </c>
      <c r="P522" s="168">
        <f t="shared" si="298"/>
        <v>0.306</v>
      </c>
      <c r="Q522" s="168">
        <f t="shared" si="299"/>
        <v>160</v>
      </c>
      <c r="R522" s="168">
        <f t="shared" si="300"/>
        <v>471.665</v>
      </c>
      <c r="S522" s="168">
        <f t="shared" si="301"/>
        <v>461.75</v>
      </c>
      <c r="T522" s="168">
        <f t="shared" si="290"/>
        <v>2.4139999999999997</v>
      </c>
      <c r="U522" s="168">
        <f t="shared" si="291"/>
        <v>-0.07932</v>
      </c>
      <c r="V522" s="168">
        <f t="shared" si="292"/>
        <v>2</v>
      </c>
    </row>
    <row r="523" spans="1:22" ht="12.75">
      <c r="A523" s="300"/>
      <c r="B523" s="13">
        <v>107</v>
      </c>
      <c r="C523" s="31" t="s">
        <v>440</v>
      </c>
      <c r="D523" s="275">
        <v>22</v>
      </c>
      <c r="E523" s="275" t="s">
        <v>25</v>
      </c>
      <c r="F523" s="168">
        <v>1209.73</v>
      </c>
      <c r="G523" s="168">
        <v>1209.73</v>
      </c>
      <c r="H523" s="168">
        <v>5.38</v>
      </c>
      <c r="I523" s="168">
        <f t="shared" si="296"/>
        <v>5.38</v>
      </c>
      <c r="J523" s="168">
        <v>3.52</v>
      </c>
      <c r="K523" s="168">
        <f t="shared" si="288"/>
        <v>4.3032699999999995</v>
      </c>
      <c r="L523" s="168">
        <f t="shared" si="289"/>
        <v>4.054</v>
      </c>
      <c r="M523" s="179">
        <v>19</v>
      </c>
      <c r="N523" s="168">
        <f t="shared" si="297"/>
        <v>1.07673</v>
      </c>
      <c r="O523" s="180">
        <v>26</v>
      </c>
      <c r="P523" s="168">
        <f t="shared" si="298"/>
        <v>1.3259999999999998</v>
      </c>
      <c r="Q523" s="168">
        <f t="shared" si="299"/>
        <v>160</v>
      </c>
      <c r="R523" s="168">
        <f t="shared" si="300"/>
        <v>195.6031818181818</v>
      </c>
      <c r="S523" s="168">
        <f t="shared" si="301"/>
        <v>184.27272727272728</v>
      </c>
      <c r="T523" s="168">
        <f t="shared" si="290"/>
        <v>0.5340000000000003</v>
      </c>
      <c r="U523" s="168">
        <f t="shared" si="291"/>
        <v>-0.24926999999999988</v>
      </c>
      <c r="V523" s="168">
        <f t="shared" si="292"/>
        <v>7</v>
      </c>
    </row>
    <row r="524" spans="1:22" ht="12.75">
      <c r="A524" s="300"/>
      <c r="B524" s="13">
        <v>108</v>
      </c>
      <c r="C524" s="92" t="s">
        <v>441</v>
      </c>
      <c r="D524" s="283">
        <v>6</v>
      </c>
      <c r="E524" s="283" t="s">
        <v>25</v>
      </c>
      <c r="F524" s="174">
        <v>404.03</v>
      </c>
      <c r="G524" s="174">
        <v>404.03</v>
      </c>
      <c r="H524" s="174">
        <v>2.097</v>
      </c>
      <c r="I524" s="174">
        <f t="shared" si="296"/>
        <v>2.097</v>
      </c>
      <c r="J524" s="174">
        <v>0.96</v>
      </c>
      <c r="K524" s="174">
        <f t="shared" si="288"/>
        <v>1.41696</v>
      </c>
      <c r="L524" s="174">
        <f t="shared" si="289"/>
        <v>1.4340000000000002</v>
      </c>
      <c r="M524" s="201">
        <v>12</v>
      </c>
      <c r="N524" s="174">
        <f t="shared" si="297"/>
        <v>0.68004</v>
      </c>
      <c r="O524" s="202">
        <v>13</v>
      </c>
      <c r="P524" s="174">
        <f t="shared" si="298"/>
        <v>0.6629999999999999</v>
      </c>
      <c r="Q524" s="174">
        <f t="shared" si="299"/>
        <v>160</v>
      </c>
      <c r="R524" s="174">
        <f t="shared" si="300"/>
        <v>236.16</v>
      </c>
      <c r="S524" s="174">
        <f t="shared" si="301"/>
        <v>239.00000000000003</v>
      </c>
      <c r="T524" s="174">
        <f t="shared" si="290"/>
        <v>0.4740000000000002</v>
      </c>
      <c r="U524" s="174">
        <f t="shared" si="291"/>
        <v>0.017040000000000055</v>
      </c>
      <c r="V524" s="168">
        <f t="shared" si="292"/>
        <v>1</v>
      </c>
    </row>
    <row r="525" spans="1:22" ht="12.75">
      <c r="A525" s="300"/>
      <c r="B525" s="13">
        <v>109</v>
      </c>
      <c r="C525" s="12" t="s">
        <v>445</v>
      </c>
      <c r="D525" s="274">
        <v>40</v>
      </c>
      <c r="E525" s="274" t="s">
        <v>25</v>
      </c>
      <c r="F525" s="167">
        <v>2185.81</v>
      </c>
      <c r="G525" s="167">
        <v>2185.81</v>
      </c>
      <c r="H525" s="167">
        <v>11.726</v>
      </c>
      <c r="I525" s="167">
        <v>11.726</v>
      </c>
      <c r="J525" s="167">
        <v>6.4</v>
      </c>
      <c r="K525" s="167">
        <v>7.872440000000001</v>
      </c>
      <c r="L525" s="167">
        <v>8.768</v>
      </c>
      <c r="M525" s="179">
        <v>68</v>
      </c>
      <c r="N525" s="167">
        <v>3.85356</v>
      </c>
      <c r="O525" s="180">
        <v>58</v>
      </c>
      <c r="P525" s="167">
        <v>2.9579999999999997</v>
      </c>
      <c r="Q525" s="167">
        <v>160</v>
      </c>
      <c r="R525" s="167">
        <v>196.81100000000004</v>
      </c>
      <c r="S525" s="167">
        <v>219.2</v>
      </c>
      <c r="T525" s="167">
        <v>2.3680000000000003</v>
      </c>
      <c r="U525" s="167">
        <v>0.8955600000000001</v>
      </c>
      <c r="V525" s="167">
        <v>-10</v>
      </c>
    </row>
    <row r="526" spans="1:22" ht="12.75">
      <c r="A526" s="300"/>
      <c r="B526" s="13">
        <v>110</v>
      </c>
      <c r="C526" s="12" t="s">
        <v>446</v>
      </c>
      <c r="D526" s="274">
        <v>13</v>
      </c>
      <c r="E526" s="274" t="s">
        <v>25</v>
      </c>
      <c r="F526" s="167">
        <v>1513.04</v>
      </c>
      <c r="G526" s="167">
        <v>1029.89</v>
      </c>
      <c r="H526" s="167">
        <v>4.239</v>
      </c>
      <c r="I526" s="167">
        <v>4.239</v>
      </c>
      <c r="J526" s="167">
        <v>1.02</v>
      </c>
      <c r="K526" s="167">
        <v>2.02887</v>
      </c>
      <c r="L526" s="167">
        <v>3.27</v>
      </c>
      <c r="M526" s="179">
        <v>39</v>
      </c>
      <c r="N526" s="167">
        <v>2.21013</v>
      </c>
      <c r="O526" s="180">
        <v>19</v>
      </c>
      <c r="P526" s="167">
        <v>0.969</v>
      </c>
      <c r="Q526" s="167">
        <v>78.46153846153847</v>
      </c>
      <c r="R526" s="167">
        <v>156.06692307692308</v>
      </c>
      <c r="S526" s="167">
        <v>251.53846153846155</v>
      </c>
      <c r="T526" s="167">
        <v>2.25</v>
      </c>
      <c r="U526" s="167">
        <v>1.24113</v>
      </c>
      <c r="V526" s="167">
        <v>-20</v>
      </c>
    </row>
    <row r="527" spans="1:22" ht="12.75">
      <c r="A527" s="300"/>
      <c r="B527" s="13">
        <v>111</v>
      </c>
      <c r="C527" s="12" t="s">
        <v>447</v>
      </c>
      <c r="D527" s="274">
        <v>36</v>
      </c>
      <c r="E527" s="274" t="s">
        <v>25</v>
      </c>
      <c r="F527" s="167">
        <v>1540.77</v>
      </c>
      <c r="G527" s="167">
        <v>1469.64</v>
      </c>
      <c r="H527" s="167">
        <v>10.87</v>
      </c>
      <c r="I527" s="167">
        <v>10.87</v>
      </c>
      <c r="J527" s="167">
        <v>5.76</v>
      </c>
      <c r="K527" s="167">
        <v>8.14984</v>
      </c>
      <c r="L527" s="167">
        <v>8.370999999999999</v>
      </c>
      <c r="M527" s="167">
        <v>48</v>
      </c>
      <c r="N527" s="167">
        <v>2.72016</v>
      </c>
      <c r="O527" s="167">
        <v>49</v>
      </c>
      <c r="P527" s="167">
        <v>2.4989999999999997</v>
      </c>
      <c r="Q527" s="167">
        <v>160</v>
      </c>
      <c r="R527" s="167">
        <v>226.38444444444443</v>
      </c>
      <c r="S527" s="167">
        <v>232.52777777777771</v>
      </c>
      <c r="T527" s="167">
        <v>2.610999999999999</v>
      </c>
      <c r="U527" s="167">
        <v>0.22116000000000025</v>
      </c>
      <c r="V527" s="167">
        <v>1</v>
      </c>
    </row>
    <row r="528" spans="1:22" ht="12.75">
      <c r="A528" s="300"/>
      <c r="B528" s="13">
        <v>112</v>
      </c>
      <c r="C528" s="12" t="s">
        <v>448</v>
      </c>
      <c r="D528" s="274">
        <v>32</v>
      </c>
      <c r="E528" s="274" t="s">
        <v>25</v>
      </c>
      <c r="F528" s="167">
        <v>1224.34</v>
      </c>
      <c r="G528" s="167">
        <v>1224.34</v>
      </c>
      <c r="H528" s="167">
        <v>9.136</v>
      </c>
      <c r="I528" s="167">
        <v>9.136</v>
      </c>
      <c r="J528" s="167">
        <v>5.04</v>
      </c>
      <c r="K528" s="167">
        <v>7.15255</v>
      </c>
      <c r="L528" s="167">
        <v>7.671279999999999</v>
      </c>
      <c r="M528" s="167">
        <v>35</v>
      </c>
      <c r="N528" s="167">
        <v>1.98345</v>
      </c>
      <c r="O528" s="167">
        <v>28.72</v>
      </c>
      <c r="P528" s="167">
        <v>1.4647199999999998</v>
      </c>
      <c r="Q528" s="167">
        <v>157.5</v>
      </c>
      <c r="R528" s="167">
        <v>223.5171875</v>
      </c>
      <c r="S528" s="167">
        <v>239.7275</v>
      </c>
      <c r="T528" s="167">
        <v>2.6312799999999994</v>
      </c>
      <c r="U528" s="167">
        <v>0.5187300000000001</v>
      </c>
      <c r="V528" s="167">
        <v>-6.280000000000001</v>
      </c>
    </row>
    <row r="529" spans="1:22" ht="12.75">
      <c r="A529" s="300"/>
      <c r="B529" s="13">
        <v>113</v>
      </c>
      <c r="C529" s="12" t="s">
        <v>449</v>
      </c>
      <c r="D529" s="274">
        <v>40</v>
      </c>
      <c r="E529" s="274" t="s">
        <v>25</v>
      </c>
      <c r="F529" s="167">
        <v>1967.02</v>
      </c>
      <c r="G529" s="167">
        <v>1967.02</v>
      </c>
      <c r="H529" s="167">
        <v>11.228</v>
      </c>
      <c r="I529" s="167">
        <v>11.228</v>
      </c>
      <c r="J529" s="167">
        <v>6.4</v>
      </c>
      <c r="K529" s="167">
        <v>8.90453</v>
      </c>
      <c r="L529" s="167">
        <v>8.015</v>
      </c>
      <c r="M529" s="167">
        <v>41</v>
      </c>
      <c r="N529" s="167">
        <v>2.32347</v>
      </c>
      <c r="O529" s="167">
        <v>63</v>
      </c>
      <c r="P529" s="167">
        <v>3.2129999999999996</v>
      </c>
      <c r="Q529" s="167">
        <v>160</v>
      </c>
      <c r="R529" s="167">
        <v>222.61324999999997</v>
      </c>
      <c r="S529" s="167">
        <v>200.37500000000003</v>
      </c>
      <c r="T529" s="167">
        <v>1.6150000000000002</v>
      </c>
      <c r="U529" s="167">
        <v>-0.8895299999999997</v>
      </c>
      <c r="V529" s="167">
        <v>22</v>
      </c>
    </row>
    <row r="530" spans="1:22" ht="12.75">
      <c r="A530" s="300"/>
      <c r="B530" s="13">
        <v>114</v>
      </c>
      <c r="C530" s="12" t="s">
        <v>450</v>
      </c>
      <c r="D530" s="274">
        <v>24</v>
      </c>
      <c r="E530" s="274" t="s">
        <v>25</v>
      </c>
      <c r="F530" s="167">
        <v>903.24</v>
      </c>
      <c r="G530" s="167">
        <v>903.24</v>
      </c>
      <c r="H530" s="167">
        <v>8.398</v>
      </c>
      <c r="I530" s="167">
        <v>8.398</v>
      </c>
      <c r="J530" s="167">
        <v>3.92</v>
      </c>
      <c r="K530" s="167">
        <v>6.754569999999999</v>
      </c>
      <c r="L530" s="167">
        <v>7.1739999999999995</v>
      </c>
      <c r="M530" s="167">
        <v>29</v>
      </c>
      <c r="N530" s="167">
        <v>1.64343</v>
      </c>
      <c r="O530" s="167">
        <v>24</v>
      </c>
      <c r="P530" s="167">
        <v>1.224</v>
      </c>
      <c r="Q530" s="167">
        <v>163.33333333333334</v>
      </c>
      <c r="R530" s="167">
        <v>281.44041666666664</v>
      </c>
      <c r="S530" s="167">
        <v>298.91666666666663</v>
      </c>
      <c r="T530" s="167">
        <v>3.2539999999999996</v>
      </c>
      <c r="U530" s="167">
        <v>0.41942999999999997</v>
      </c>
      <c r="V530" s="167">
        <v>-5</v>
      </c>
    </row>
    <row r="531" spans="1:22" ht="12.75">
      <c r="A531" s="300"/>
      <c r="B531" s="13">
        <v>115</v>
      </c>
      <c r="C531" s="12" t="s">
        <v>451</v>
      </c>
      <c r="D531" s="274">
        <v>45</v>
      </c>
      <c r="E531" s="274" t="s">
        <v>25</v>
      </c>
      <c r="F531" s="167">
        <v>1903.57</v>
      </c>
      <c r="G531" s="167">
        <v>1903.57</v>
      </c>
      <c r="H531" s="167">
        <v>12.987</v>
      </c>
      <c r="I531" s="167">
        <v>12.987</v>
      </c>
      <c r="J531" s="167">
        <v>7.2</v>
      </c>
      <c r="K531" s="167">
        <v>10.43685</v>
      </c>
      <c r="L531" s="167">
        <v>10.386</v>
      </c>
      <c r="M531" s="167">
        <v>45</v>
      </c>
      <c r="N531" s="167">
        <v>2.55015</v>
      </c>
      <c r="O531" s="167">
        <v>51</v>
      </c>
      <c r="P531" s="167">
        <v>2.601</v>
      </c>
      <c r="Q531" s="167">
        <v>160</v>
      </c>
      <c r="R531" s="167">
        <v>231.93</v>
      </c>
      <c r="S531" s="167">
        <v>230.8</v>
      </c>
      <c r="T531" s="167">
        <v>3.185999999999999</v>
      </c>
      <c r="U531" s="167">
        <v>-0.05085000000000006</v>
      </c>
      <c r="V531" s="167">
        <v>6</v>
      </c>
    </row>
    <row r="532" spans="1:22" ht="12.75">
      <c r="A532" s="300"/>
      <c r="B532" s="13">
        <v>116</v>
      </c>
      <c r="C532" s="12" t="s">
        <v>452</v>
      </c>
      <c r="D532" s="274">
        <v>9</v>
      </c>
      <c r="E532" s="274" t="s">
        <v>25</v>
      </c>
      <c r="F532" s="167">
        <v>570</v>
      </c>
      <c r="G532" s="167">
        <v>426.62</v>
      </c>
      <c r="H532" s="167">
        <v>5.666</v>
      </c>
      <c r="I532" s="167">
        <v>5.666</v>
      </c>
      <c r="J532" s="167">
        <v>1.84</v>
      </c>
      <c r="K532" s="167">
        <v>5.15597</v>
      </c>
      <c r="L532" s="167">
        <v>5.258</v>
      </c>
      <c r="M532" s="167">
        <v>9</v>
      </c>
      <c r="N532" s="167">
        <v>0.51003</v>
      </c>
      <c r="O532" s="167">
        <v>8</v>
      </c>
      <c r="P532" s="167">
        <v>0.408</v>
      </c>
      <c r="Q532" s="167">
        <v>204.44444444444446</v>
      </c>
      <c r="R532" s="167">
        <v>572.8855555555556</v>
      </c>
      <c r="S532" s="167">
        <v>584.2222222222222</v>
      </c>
      <c r="T532" s="167">
        <v>3.418</v>
      </c>
      <c r="U532" s="167">
        <v>0.10203000000000001</v>
      </c>
      <c r="V532" s="167">
        <v>-1</v>
      </c>
    </row>
    <row r="533" spans="1:22" ht="12.75">
      <c r="A533" s="300"/>
      <c r="B533" s="13">
        <v>117</v>
      </c>
      <c r="C533" s="200" t="s">
        <v>465</v>
      </c>
      <c r="D533" s="286">
        <v>55</v>
      </c>
      <c r="E533" s="286">
        <v>1966</v>
      </c>
      <c r="F533" s="181">
        <v>2557.27</v>
      </c>
      <c r="G533" s="181">
        <v>2557.27</v>
      </c>
      <c r="H533" s="167">
        <v>12.921</v>
      </c>
      <c r="I533" s="167">
        <v>12.921</v>
      </c>
      <c r="J533" s="181">
        <v>8.64</v>
      </c>
      <c r="K533" s="167">
        <v>9.861</v>
      </c>
      <c r="L533" s="167">
        <v>8.943</v>
      </c>
      <c r="M533" s="167">
        <v>60</v>
      </c>
      <c r="N533" s="167">
        <v>3.0599999999999996</v>
      </c>
      <c r="O533" s="167">
        <v>78</v>
      </c>
      <c r="P533" s="167">
        <v>3.9779999999999998</v>
      </c>
      <c r="Q533" s="167">
        <v>157.0909090909091</v>
      </c>
      <c r="R533" s="167">
        <v>179.29090909090908</v>
      </c>
      <c r="S533" s="167">
        <v>162.6</v>
      </c>
      <c r="T533" s="167">
        <v>0.30299999999999905</v>
      </c>
      <c r="U533" s="167">
        <v>-0.9180000000000001</v>
      </c>
      <c r="V533" s="167">
        <v>18</v>
      </c>
    </row>
    <row r="534" spans="1:22" ht="12.75">
      <c r="A534" s="300"/>
      <c r="B534" s="13">
        <v>118</v>
      </c>
      <c r="C534" s="12" t="s">
        <v>466</v>
      </c>
      <c r="D534" s="274">
        <v>40</v>
      </c>
      <c r="E534" s="274">
        <v>1994</v>
      </c>
      <c r="F534" s="167">
        <v>2224.9</v>
      </c>
      <c r="G534" s="167">
        <v>2224.9</v>
      </c>
      <c r="H534" s="167">
        <v>10.48</v>
      </c>
      <c r="I534" s="167">
        <v>10.48</v>
      </c>
      <c r="J534" s="167">
        <v>6.4</v>
      </c>
      <c r="K534" s="167">
        <v>5.380000000000001</v>
      </c>
      <c r="L534" s="167">
        <v>6.604000000000001</v>
      </c>
      <c r="M534" s="167">
        <v>100</v>
      </c>
      <c r="N534" s="167">
        <v>5.1</v>
      </c>
      <c r="O534" s="167">
        <v>76</v>
      </c>
      <c r="P534" s="167">
        <v>3.876</v>
      </c>
      <c r="Q534" s="167">
        <v>160</v>
      </c>
      <c r="R534" s="167">
        <v>134.50000000000003</v>
      </c>
      <c r="S534" s="167">
        <v>165.10000000000002</v>
      </c>
      <c r="T534" s="167">
        <v>0.20400000000000063</v>
      </c>
      <c r="U534" s="167">
        <v>1.2239999999999998</v>
      </c>
      <c r="V534" s="167">
        <v>-24</v>
      </c>
    </row>
    <row r="535" spans="1:22" ht="12.75">
      <c r="A535" s="300"/>
      <c r="B535" s="13">
        <v>119</v>
      </c>
      <c r="C535" s="95" t="s">
        <v>487</v>
      </c>
      <c r="D535" s="274">
        <v>6</v>
      </c>
      <c r="E535" s="274" t="s">
        <v>488</v>
      </c>
      <c r="F535" s="167">
        <v>252.51</v>
      </c>
      <c r="G535" s="167">
        <v>252.51</v>
      </c>
      <c r="H535" s="167">
        <v>1.981</v>
      </c>
      <c r="I535" s="167">
        <f aca="true" t="shared" si="302" ref="I535:I571">H535</f>
        <v>1.981</v>
      </c>
      <c r="J535" s="167">
        <v>0.96</v>
      </c>
      <c r="K535" s="167">
        <f aca="true" t="shared" si="303" ref="K535:K540">I535-N535</f>
        <v>1.7770000000000001</v>
      </c>
      <c r="L535" s="167">
        <f aca="true" t="shared" si="304" ref="L535:L540">I535-P535</f>
        <v>1.8535000000000001</v>
      </c>
      <c r="M535" s="167">
        <v>4</v>
      </c>
      <c r="N535" s="167">
        <f aca="true" t="shared" si="305" ref="N535:N553">M535*0.051</f>
        <v>0.204</v>
      </c>
      <c r="O535" s="167">
        <v>2.5</v>
      </c>
      <c r="P535" s="167">
        <f aca="true" t="shared" si="306" ref="P535:P553">O535*0.051</f>
        <v>0.1275</v>
      </c>
      <c r="Q535" s="168">
        <f aca="true" t="shared" si="307" ref="Q535:Q540">J535*1000/D535</f>
        <v>160</v>
      </c>
      <c r="R535" s="167">
        <f aca="true" t="shared" si="308" ref="R535:R540">K535*1000/D535</f>
        <v>296.1666666666667</v>
      </c>
      <c r="S535" s="167">
        <f aca="true" t="shared" si="309" ref="S535:S540">L535*1000/D535</f>
        <v>308.9166666666667</v>
      </c>
      <c r="T535" s="167">
        <f aca="true" t="shared" si="310" ref="T535:T540">L535-J535</f>
        <v>0.8935000000000002</v>
      </c>
      <c r="U535" s="167">
        <f aca="true" t="shared" si="311" ref="U535:U540">N535-P535</f>
        <v>0.07649999999999998</v>
      </c>
      <c r="V535" s="167">
        <f aca="true" t="shared" si="312" ref="V535:V540">O535-M535</f>
        <v>-1.5</v>
      </c>
    </row>
    <row r="536" spans="1:22" ht="12.75">
      <c r="A536" s="300"/>
      <c r="B536" s="13">
        <v>120</v>
      </c>
      <c r="C536" s="95" t="s">
        <v>489</v>
      </c>
      <c r="D536" s="274">
        <v>11</v>
      </c>
      <c r="E536" s="274">
        <v>1962</v>
      </c>
      <c r="F536" s="167">
        <v>538.06</v>
      </c>
      <c r="G536" s="167">
        <v>538.06</v>
      </c>
      <c r="H536" s="167">
        <v>2.477</v>
      </c>
      <c r="I536" s="167">
        <f t="shared" si="302"/>
        <v>2.477</v>
      </c>
      <c r="J536" s="167">
        <v>1.76</v>
      </c>
      <c r="K536" s="167">
        <f t="shared" si="303"/>
        <v>2.018</v>
      </c>
      <c r="L536" s="167">
        <f t="shared" si="304"/>
        <v>1.9669999999999999</v>
      </c>
      <c r="M536" s="167">
        <v>9</v>
      </c>
      <c r="N536" s="167">
        <f t="shared" si="305"/>
        <v>0.45899999999999996</v>
      </c>
      <c r="O536" s="167">
        <v>10</v>
      </c>
      <c r="P536" s="167">
        <f t="shared" si="306"/>
        <v>0.51</v>
      </c>
      <c r="Q536" s="168">
        <f t="shared" si="307"/>
        <v>160</v>
      </c>
      <c r="R536" s="167">
        <f t="shared" si="308"/>
        <v>183.45454545454544</v>
      </c>
      <c r="S536" s="167">
        <f t="shared" si="309"/>
        <v>178.81818181818178</v>
      </c>
      <c r="T536" s="167">
        <f t="shared" si="310"/>
        <v>0.20699999999999985</v>
      </c>
      <c r="U536" s="167">
        <f t="shared" si="311"/>
        <v>-0.051000000000000045</v>
      </c>
      <c r="V536" s="167">
        <f t="shared" si="312"/>
        <v>1</v>
      </c>
    </row>
    <row r="537" spans="1:22" ht="12.75">
      <c r="A537" s="300"/>
      <c r="B537" s="13">
        <v>121</v>
      </c>
      <c r="C537" s="31" t="s">
        <v>495</v>
      </c>
      <c r="D537" s="275">
        <v>34</v>
      </c>
      <c r="E537" s="275">
        <v>1985</v>
      </c>
      <c r="F537" s="181" t="s">
        <v>494</v>
      </c>
      <c r="G537" s="168">
        <v>1833.67</v>
      </c>
      <c r="H537" s="168">
        <v>9.8</v>
      </c>
      <c r="I537" s="168">
        <f t="shared" si="302"/>
        <v>9.8</v>
      </c>
      <c r="J537" s="168">
        <v>5.6</v>
      </c>
      <c r="K537" s="168">
        <f t="shared" si="303"/>
        <v>6.485000000000001</v>
      </c>
      <c r="L537" s="168">
        <f t="shared" si="304"/>
        <v>5.669000000000001</v>
      </c>
      <c r="M537" s="168">
        <v>65</v>
      </c>
      <c r="N537" s="168">
        <f t="shared" si="305"/>
        <v>3.315</v>
      </c>
      <c r="O537" s="168">
        <v>81</v>
      </c>
      <c r="P537" s="168">
        <f t="shared" si="306"/>
        <v>4.130999999999999</v>
      </c>
      <c r="Q537" s="168">
        <f t="shared" si="307"/>
        <v>164.7058823529412</v>
      </c>
      <c r="R537" s="168">
        <f t="shared" si="308"/>
        <v>190.73529411764707</v>
      </c>
      <c r="S537" s="168">
        <f t="shared" si="309"/>
        <v>166.7352941176471</v>
      </c>
      <c r="T537" s="168">
        <f t="shared" si="310"/>
        <v>0.06900000000000173</v>
      </c>
      <c r="U537" s="168">
        <f t="shared" si="311"/>
        <v>-0.8159999999999994</v>
      </c>
      <c r="V537" s="168">
        <f t="shared" si="312"/>
        <v>16</v>
      </c>
    </row>
    <row r="538" spans="1:22" ht="12.75">
      <c r="A538" s="300"/>
      <c r="B538" s="13">
        <v>122</v>
      </c>
      <c r="C538" s="31" t="s">
        <v>505</v>
      </c>
      <c r="D538" s="275">
        <v>37</v>
      </c>
      <c r="E538" s="275">
        <v>1980</v>
      </c>
      <c r="F538" s="181" t="s">
        <v>494</v>
      </c>
      <c r="G538" s="168">
        <v>2029.66</v>
      </c>
      <c r="H538" s="168">
        <v>11</v>
      </c>
      <c r="I538" s="168">
        <f t="shared" si="302"/>
        <v>11</v>
      </c>
      <c r="J538" s="168">
        <v>5.77</v>
      </c>
      <c r="K538" s="168">
        <f t="shared" si="303"/>
        <v>7.889</v>
      </c>
      <c r="L538" s="168">
        <f t="shared" si="304"/>
        <v>7.736000000000001</v>
      </c>
      <c r="M538" s="168">
        <v>61</v>
      </c>
      <c r="N538" s="168">
        <f t="shared" si="305"/>
        <v>3.1109999999999998</v>
      </c>
      <c r="O538" s="168">
        <v>64</v>
      </c>
      <c r="P538" s="168">
        <f t="shared" si="306"/>
        <v>3.264</v>
      </c>
      <c r="Q538" s="168">
        <f t="shared" si="307"/>
        <v>155.94594594594594</v>
      </c>
      <c r="R538" s="168">
        <f t="shared" si="308"/>
        <v>213.21621621621622</v>
      </c>
      <c r="S538" s="168">
        <f t="shared" si="309"/>
        <v>209.0810810810811</v>
      </c>
      <c r="T538" s="168">
        <f t="shared" si="310"/>
        <v>1.966000000000001</v>
      </c>
      <c r="U538" s="168">
        <f t="shared" si="311"/>
        <v>-0.15300000000000002</v>
      </c>
      <c r="V538" s="168">
        <f t="shared" si="312"/>
        <v>3</v>
      </c>
    </row>
    <row r="539" spans="1:22" ht="12.75">
      <c r="A539" s="300"/>
      <c r="B539" s="13">
        <v>123</v>
      </c>
      <c r="C539" s="31" t="s">
        <v>506</v>
      </c>
      <c r="D539" s="275">
        <v>50</v>
      </c>
      <c r="E539" s="275">
        <v>1976</v>
      </c>
      <c r="F539" s="181" t="s">
        <v>494</v>
      </c>
      <c r="G539" s="168">
        <v>1783.54</v>
      </c>
      <c r="H539" s="168">
        <v>13</v>
      </c>
      <c r="I539" s="168">
        <f t="shared" si="302"/>
        <v>13</v>
      </c>
      <c r="J539" s="168">
        <v>7.84</v>
      </c>
      <c r="K539" s="168">
        <f t="shared" si="303"/>
        <v>9.787</v>
      </c>
      <c r="L539" s="168">
        <f t="shared" si="304"/>
        <v>9.787</v>
      </c>
      <c r="M539" s="168">
        <v>63</v>
      </c>
      <c r="N539" s="168">
        <f t="shared" si="305"/>
        <v>3.2129999999999996</v>
      </c>
      <c r="O539" s="168">
        <v>63</v>
      </c>
      <c r="P539" s="168">
        <f t="shared" si="306"/>
        <v>3.2129999999999996</v>
      </c>
      <c r="Q539" s="168">
        <f t="shared" si="307"/>
        <v>156.8</v>
      </c>
      <c r="R539" s="168">
        <f t="shared" si="308"/>
        <v>195.74</v>
      </c>
      <c r="S539" s="168">
        <f t="shared" si="309"/>
        <v>195.74</v>
      </c>
      <c r="T539" s="168">
        <f t="shared" si="310"/>
        <v>1.947000000000001</v>
      </c>
      <c r="U539" s="168">
        <f t="shared" si="311"/>
        <v>0</v>
      </c>
      <c r="V539" s="168">
        <f t="shared" si="312"/>
        <v>0</v>
      </c>
    </row>
    <row r="540" spans="1:22" ht="12.75">
      <c r="A540" s="300"/>
      <c r="B540" s="13">
        <v>124</v>
      </c>
      <c r="C540" s="31" t="s">
        <v>508</v>
      </c>
      <c r="D540" s="275">
        <v>9</v>
      </c>
      <c r="E540" s="275">
        <v>1977</v>
      </c>
      <c r="F540" s="181" t="s">
        <v>494</v>
      </c>
      <c r="G540" s="168">
        <v>460.02</v>
      </c>
      <c r="H540" s="168">
        <v>2</v>
      </c>
      <c r="I540" s="168">
        <f t="shared" si="302"/>
        <v>2</v>
      </c>
      <c r="J540" s="168">
        <v>1.44</v>
      </c>
      <c r="K540" s="168">
        <f t="shared" si="303"/>
        <v>1.745</v>
      </c>
      <c r="L540" s="168">
        <f t="shared" si="304"/>
        <v>1.796</v>
      </c>
      <c r="M540" s="168">
        <v>5</v>
      </c>
      <c r="N540" s="168">
        <f t="shared" si="305"/>
        <v>0.255</v>
      </c>
      <c r="O540" s="168">
        <v>4</v>
      </c>
      <c r="P540" s="168">
        <f t="shared" si="306"/>
        <v>0.204</v>
      </c>
      <c r="Q540" s="168">
        <f t="shared" si="307"/>
        <v>160</v>
      </c>
      <c r="R540" s="168">
        <f t="shared" si="308"/>
        <v>193.88888888888889</v>
      </c>
      <c r="S540" s="168">
        <f t="shared" si="309"/>
        <v>199.55555555555554</v>
      </c>
      <c r="T540" s="168">
        <f t="shared" si="310"/>
        <v>0.3560000000000001</v>
      </c>
      <c r="U540" s="168">
        <f t="shared" si="311"/>
        <v>0.05100000000000002</v>
      </c>
      <c r="V540" s="168">
        <f t="shared" si="312"/>
        <v>-1</v>
      </c>
    </row>
    <row r="541" spans="1:22" ht="12.75">
      <c r="A541" s="300"/>
      <c r="B541" s="13">
        <v>125</v>
      </c>
      <c r="C541" s="31" t="s">
        <v>509</v>
      </c>
      <c r="D541" s="275">
        <v>12</v>
      </c>
      <c r="E541" s="275">
        <v>1958</v>
      </c>
      <c r="F541" s="165" t="s">
        <v>494</v>
      </c>
      <c r="G541" s="168">
        <v>563.53</v>
      </c>
      <c r="H541" s="168">
        <v>1</v>
      </c>
      <c r="I541" s="168">
        <f t="shared" si="302"/>
        <v>1</v>
      </c>
      <c r="J541" s="168">
        <v>0.12</v>
      </c>
      <c r="K541" s="168">
        <f aca="true" t="shared" si="313" ref="K541:K571">I541-N541</f>
        <v>0.49</v>
      </c>
      <c r="L541" s="168">
        <f aca="true" t="shared" si="314" ref="L541:L571">I541-P541</f>
        <v>0.5920000000000001</v>
      </c>
      <c r="M541" s="168">
        <v>10</v>
      </c>
      <c r="N541" s="168">
        <f t="shared" si="305"/>
        <v>0.51</v>
      </c>
      <c r="O541" s="168">
        <v>8</v>
      </c>
      <c r="P541" s="168">
        <f t="shared" si="306"/>
        <v>0.408</v>
      </c>
      <c r="Q541" s="168">
        <f aca="true" t="shared" si="315" ref="Q541:Q553">J541*1000/D541</f>
        <v>10</v>
      </c>
      <c r="R541" s="168">
        <f aca="true" t="shared" si="316" ref="R541:R571">K541*1000/D541</f>
        <v>40.833333333333336</v>
      </c>
      <c r="S541" s="168">
        <f aca="true" t="shared" si="317" ref="S541:S571">L541*1000/D541</f>
        <v>49.33333333333334</v>
      </c>
      <c r="T541" s="168">
        <f aca="true" t="shared" si="318" ref="T541:T552">L541-J541</f>
        <v>0.4720000000000001</v>
      </c>
      <c r="U541" s="168">
        <f aca="true" t="shared" si="319" ref="U541:U571">N541-P541</f>
        <v>0.10200000000000004</v>
      </c>
      <c r="V541" s="168">
        <f aca="true" t="shared" si="320" ref="V541:V571">O541-M541</f>
        <v>-2</v>
      </c>
    </row>
    <row r="542" spans="1:22" ht="12.75">
      <c r="A542" s="300"/>
      <c r="B542" s="13">
        <v>126</v>
      </c>
      <c r="C542" s="31" t="s">
        <v>510</v>
      </c>
      <c r="D542" s="275">
        <v>8</v>
      </c>
      <c r="E542" s="275">
        <v>1955</v>
      </c>
      <c r="F542" s="165" t="s">
        <v>494</v>
      </c>
      <c r="G542" s="168">
        <v>390.37</v>
      </c>
      <c r="H542" s="168">
        <v>3</v>
      </c>
      <c r="I542" s="168">
        <f t="shared" si="302"/>
        <v>3</v>
      </c>
      <c r="J542" s="168">
        <v>1.2</v>
      </c>
      <c r="K542" s="168">
        <f t="shared" si="313"/>
        <v>2.2350000000000003</v>
      </c>
      <c r="L542" s="168">
        <f t="shared" si="314"/>
        <v>2.2350000000000003</v>
      </c>
      <c r="M542" s="168">
        <v>15</v>
      </c>
      <c r="N542" s="168">
        <f t="shared" si="305"/>
        <v>0.7649999999999999</v>
      </c>
      <c r="O542" s="168">
        <v>15</v>
      </c>
      <c r="P542" s="168">
        <f t="shared" si="306"/>
        <v>0.7649999999999999</v>
      </c>
      <c r="Q542" s="168">
        <f t="shared" si="315"/>
        <v>150</v>
      </c>
      <c r="R542" s="168">
        <f t="shared" si="316"/>
        <v>279.37500000000006</v>
      </c>
      <c r="S542" s="168">
        <f t="shared" si="317"/>
        <v>279.37500000000006</v>
      </c>
      <c r="T542" s="168">
        <f t="shared" si="318"/>
        <v>1.0350000000000004</v>
      </c>
      <c r="U542" s="168">
        <f t="shared" si="319"/>
        <v>0</v>
      </c>
      <c r="V542" s="168">
        <f t="shared" si="320"/>
        <v>0</v>
      </c>
    </row>
    <row r="543" spans="1:22" ht="12.75">
      <c r="A543" s="300"/>
      <c r="B543" s="13">
        <v>127</v>
      </c>
      <c r="C543" s="31" t="s">
        <v>511</v>
      </c>
      <c r="D543" s="275">
        <v>24</v>
      </c>
      <c r="E543" s="275">
        <v>1959</v>
      </c>
      <c r="F543" s="165" t="s">
        <v>494</v>
      </c>
      <c r="G543" s="168">
        <v>914.09</v>
      </c>
      <c r="H543" s="168">
        <v>6</v>
      </c>
      <c r="I543" s="168">
        <f t="shared" si="302"/>
        <v>6</v>
      </c>
      <c r="J543" s="168">
        <v>3.84</v>
      </c>
      <c r="K543" s="168">
        <f t="shared" si="313"/>
        <v>4.674</v>
      </c>
      <c r="L543" s="168">
        <f t="shared" si="314"/>
        <v>4.623</v>
      </c>
      <c r="M543" s="168">
        <v>26</v>
      </c>
      <c r="N543" s="168">
        <f t="shared" si="305"/>
        <v>1.3259999999999998</v>
      </c>
      <c r="O543" s="168">
        <v>27</v>
      </c>
      <c r="P543" s="168">
        <f t="shared" si="306"/>
        <v>1.377</v>
      </c>
      <c r="Q543" s="168">
        <f t="shared" si="315"/>
        <v>160</v>
      </c>
      <c r="R543" s="168">
        <f t="shared" si="316"/>
        <v>194.75</v>
      </c>
      <c r="S543" s="168">
        <f t="shared" si="317"/>
        <v>192.625</v>
      </c>
      <c r="T543" s="168">
        <f t="shared" si="318"/>
        <v>0.7830000000000004</v>
      </c>
      <c r="U543" s="168">
        <f t="shared" si="319"/>
        <v>-0.051000000000000156</v>
      </c>
      <c r="V543" s="168">
        <f t="shared" si="320"/>
        <v>1</v>
      </c>
    </row>
    <row r="544" spans="1:22" ht="12.75">
      <c r="A544" s="300"/>
      <c r="B544" s="13">
        <v>128</v>
      </c>
      <c r="C544" s="31" t="s">
        <v>512</v>
      </c>
      <c r="D544" s="275">
        <v>12</v>
      </c>
      <c r="E544" s="275">
        <v>1959</v>
      </c>
      <c r="F544" s="165" t="s">
        <v>494</v>
      </c>
      <c r="G544" s="168">
        <v>527.71</v>
      </c>
      <c r="H544" s="168">
        <v>2.1</v>
      </c>
      <c r="I544" s="168">
        <f t="shared" si="302"/>
        <v>2.1</v>
      </c>
      <c r="J544" s="168">
        <v>0.61</v>
      </c>
      <c r="K544" s="168">
        <f t="shared" si="313"/>
        <v>1.4370000000000003</v>
      </c>
      <c r="L544" s="168">
        <f t="shared" si="314"/>
        <v>1.233</v>
      </c>
      <c r="M544" s="168">
        <v>13</v>
      </c>
      <c r="N544" s="168">
        <f t="shared" si="305"/>
        <v>0.6629999999999999</v>
      </c>
      <c r="O544" s="168">
        <v>17</v>
      </c>
      <c r="P544" s="168">
        <f t="shared" si="306"/>
        <v>0.867</v>
      </c>
      <c r="Q544" s="168">
        <f t="shared" si="315"/>
        <v>50.833333333333336</v>
      </c>
      <c r="R544" s="168">
        <f t="shared" si="316"/>
        <v>119.75000000000001</v>
      </c>
      <c r="S544" s="168">
        <f t="shared" si="317"/>
        <v>102.75</v>
      </c>
      <c r="T544" s="168">
        <f t="shared" si="318"/>
        <v>0.6230000000000001</v>
      </c>
      <c r="U544" s="168">
        <f t="shared" si="319"/>
        <v>-0.20400000000000007</v>
      </c>
      <c r="V544" s="168">
        <f t="shared" si="320"/>
        <v>4</v>
      </c>
    </row>
    <row r="545" spans="1:22" ht="12.75">
      <c r="A545" s="300"/>
      <c r="B545" s="13">
        <v>129</v>
      </c>
      <c r="C545" s="12" t="s">
        <v>515</v>
      </c>
      <c r="D545" s="274">
        <v>38</v>
      </c>
      <c r="E545" s="274">
        <v>1969</v>
      </c>
      <c r="F545" s="167" t="s">
        <v>494</v>
      </c>
      <c r="G545" s="167">
        <v>1586.93</v>
      </c>
      <c r="H545" s="167">
        <v>10</v>
      </c>
      <c r="I545" s="167">
        <f t="shared" si="302"/>
        <v>10</v>
      </c>
      <c r="J545" s="167">
        <v>5.84</v>
      </c>
      <c r="K545" s="167">
        <f t="shared" si="313"/>
        <v>7.399</v>
      </c>
      <c r="L545" s="167">
        <f t="shared" si="314"/>
        <v>7.246</v>
      </c>
      <c r="M545" s="167">
        <v>51</v>
      </c>
      <c r="N545" s="167">
        <f t="shared" si="305"/>
        <v>2.601</v>
      </c>
      <c r="O545" s="167">
        <v>54</v>
      </c>
      <c r="P545" s="167">
        <f t="shared" si="306"/>
        <v>2.754</v>
      </c>
      <c r="Q545" s="167">
        <f t="shared" si="315"/>
        <v>153.68421052631578</v>
      </c>
      <c r="R545" s="167">
        <f t="shared" si="316"/>
        <v>194.71052631578948</v>
      </c>
      <c r="S545" s="167">
        <f t="shared" si="317"/>
        <v>190.68421052631578</v>
      </c>
      <c r="T545" s="167">
        <f t="shared" si="318"/>
        <v>1.4060000000000006</v>
      </c>
      <c r="U545" s="167">
        <f t="shared" si="319"/>
        <v>-0.15300000000000002</v>
      </c>
      <c r="V545" s="167">
        <f t="shared" si="320"/>
        <v>3</v>
      </c>
    </row>
    <row r="546" spans="1:22" ht="12.75">
      <c r="A546" s="300"/>
      <c r="B546" s="13">
        <v>130</v>
      </c>
      <c r="C546" s="12" t="s">
        <v>516</v>
      </c>
      <c r="D546" s="274">
        <v>40</v>
      </c>
      <c r="E546" s="274">
        <v>1992</v>
      </c>
      <c r="F546" s="167" t="s">
        <v>494</v>
      </c>
      <c r="G546" s="167">
        <v>2264.86</v>
      </c>
      <c r="H546" s="167">
        <v>11.3</v>
      </c>
      <c r="I546" s="167">
        <f t="shared" si="302"/>
        <v>11.3</v>
      </c>
      <c r="J546" s="167">
        <v>6.4</v>
      </c>
      <c r="K546" s="167">
        <f t="shared" si="313"/>
        <v>8.291</v>
      </c>
      <c r="L546" s="167">
        <f t="shared" si="314"/>
        <v>8.189</v>
      </c>
      <c r="M546" s="167">
        <v>59</v>
      </c>
      <c r="N546" s="167">
        <f t="shared" si="305"/>
        <v>3.009</v>
      </c>
      <c r="O546" s="167">
        <v>61</v>
      </c>
      <c r="P546" s="167">
        <f t="shared" si="306"/>
        <v>3.1109999999999998</v>
      </c>
      <c r="Q546" s="167">
        <f t="shared" si="315"/>
        <v>160</v>
      </c>
      <c r="R546" s="167">
        <f t="shared" si="316"/>
        <v>207.275</v>
      </c>
      <c r="S546" s="167">
        <f t="shared" si="317"/>
        <v>204.725</v>
      </c>
      <c r="T546" s="167">
        <f t="shared" si="318"/>
        <v>1.7889999999999997</v>
      </c>
      <c r="U546" s="167">
        <f t="shared" si="319"/>
        <v>-0.10199999999999987</v>
      </c>
      <c r="V546" s="167">
        <f t="shared" si="320"/>
        <v>2</v>
      </c>
    </row>
    <row r="547" spans="1:22" ht="12.75">
      <c r="A547" s="300"/>
      <c r="B547" s="13">
        <v>131</v>
      </c>
      <c r="C547" s="12" t="s">
        <v>517</v>
      </c>
      <c r="D547" s="274">
        <v>30</v>
      </c>
      <c r="E547" s="274">
        <v>1988</v>
      </c>
      <c r="F547" s="167" t="s">
        <v>494</v>
      </c>
      <c r="G547" s="167">
        <v>1557.9</v>
      </c>
      <c r="H547" s="167">
        <v>8</v>
      </c>
      <c r="I547" s="167">
        <f t="shared" si="302"/>
        <v>8</v>
      </c>
      <c r="J547" s="167">
        <v>4.35</v>
      </c>
      <c r="K547" s="167">
        <f t="shared" si="313"/>
        <v>5.399</v>
      </c>
      <c r="L547" s="167">
        <f t="shared" si="314"/>
        <v>6.4190000000000005</v>
      </c>
      <c r="M547" s="167">
        <v>51</v>
      </c>
      <c r="N547" s="167">
        <f t="shared" si="305"/>
        <v>2.601</v>
      </c>
      <c r="O547" s="167">
        <v>31</v>
      </c>
      <c r="P547" s="167">
        <f t="shared" si="306"/>
        <v>1.581</v>
      </c>
      <c r="Q547" s="167">
        <f t="shared" si="315"/>
        <v>145</v>
      </c>
      <c r="R547" s="167">
        <f t="shared" si="316"/>
        <v>179.96666666666667</v>
      </c>
      <c r="S547" s="167">
        <f t="shared" si="317"/>
        <v>213.9666666666667</v>
      </c>
      <c r="T547" s="167">
        <f t="shared" si="318"/>
        <v>2.069000000000001</v>
      </c>
      <c r="U547" s="167">
        <f t="shared" si="319"/>
        <v>1.02</v>
      </c>
      <c r="V547" s="167">
        <f t="shared" si="320"/>
        <v>-20</v>
      </c>
    </row>
    <row r="548" spans="1:22" ht="12.75">
      <c r="A548" s="300"/>
      <c r="B548" s="13">
        <v>132</v>
      </c>
      <c r="C548" s="12" t="s">
        <v>518</v>
      </c>
      <c r="D548" s="274">
        <v>55</v>
      </c>
      <c r="E548" s="274">
        <v>1965</v>
      </c>
      <c r="F548" s="167" t="s">
        <v>494</v>
      </c>
      <c r="G548" s="167">
        <v>2354.17</v>
      </c>
      <c r="H548" s="167">
        <v>6</v>
      </c>
      <c r="I548" s="167">
        <f t="shared" si="302"/>
        <v>6</v>
      </c>
      <c r="J548" s="167">
        <v>0.55</v>
      </c>
      <c r="K548" s="167">
        <f t="shared" si="313"/>
        <v>3.45</v>
      </c>
      <c r="L548" s="167">
        <f t="shared" si="314"/>
        <v>3.45</v>
      </c>
      <c r="M548" s="167">
        <v>50</v>
      </c>
      <c r="N548" s="167">
        <f t="shared" si="305"/>
        <v>2.55</v>
      </c>
      <c r="O548" s="167">
        <v>50</v>
      </c>
      <c r="P548" s="167">
        <f t="shared" si="306"/>
        <v>2.55</v>
      </c>
      <c r="Q548" s="167">
        <f t="shared" si="315"/>
        <v>10</v>
      </c>
      <c r="R548" s="167">
        <f t="shared" si="316"/>
        <v>62.72727272727273</v>
      </c>
      <c r="S548" s="167">
        <f t="shared" si="317"/>
        <v>62.72727272727273</v>
      </c>
      <c r="T548" s="167">
        <f t="shared" si="318"/>
        <v>2.9000000000000004</v>
      </c>
      <c r="U548" s="167">
        <f t="shared" si="319"/>
        <v>0</v>
      </c>
      <c r="V548" s="167">
        <f t="shared" si="320"/>
        <v>0</v>
      </c>
    </row>
    <row r="549" spans="1:22" ht="12.75">
      <c r="A549" s="300"/>
      <c r="B549" s="13">
        <v>133</v>
      </c>
      <c r="C549" s="12" t="s">
        <v>519</v>
      </c>
      <c r="D549" s="274">
        <v>40</v>
      </c>
      <c r="E549" s="274" t="s">
        <v>25</v>
      </c>
      <c r="F549" s="167" t="s">
        <v>494</v>
      </c>
      <c r="G549" s="167">
        <v>2168.68</v>
      </c>
      <c r="H549" s="167">
        <v>12.9</v>
      </c>
      <c r="I549" s="167">
        <f t="shared" si="302"/>
        <v>12.9</v>
      </c>
      <c r="J549" s="167">
        <v>6.4</v>
      </c>
      <c r="K549" s="167">
        <f t="shared" si="313"/>
        <v>10.044</v>
      </c>
      <c r="L549" s="167">
        <f t="shared" si="314"/>
        <v>10.401</v>
      </c>
      <c r="M549" s="167">
        <v>56</v>
      </c>
      <c r="N549" s="167">
        <f t="shared" si="305"/>
        <v>2.856</v>
      </c>
      <c r="O549" s="167">
        <v>49</v>
      </c>
      <c r="P549" s="167">
        <f t="shared" si="306"/>
        <v>2.4989999999999997</v>
      </c>
      <c r="Q549" s="167">
        <f t="shared" si="315"/>
        <v>160</v>
      </c>
      <c r="R549" s="167">
        <f t="shared" si="316"/>
        <v>251.1</v>
      </c>
      <c r="S549" s="167">
        <f t="shared" si="317"/>
        <v>260.025</v>
      </c>
      <c r="T549" s="167">
        <f t="shared" si="318"/>
        <v>4.0009999999999994</v>
      </c>
      <c r="U549" s="167">
        <f t="shared" si="319"/>
        <v>0.3570000000000002</v>
      </c>
      <c r="V549" s="167">
        <f t="shared" si="320"/>
        <v>-7</v>
      </c>
    </row>
    <row r="550" spans="1:22" ht="12.75">
      <c r="A550" s="300"/>
      <c r="B550" s="73">
        <v>134</v>
      </c>
      <c r="C550" s="12" t="s">
        <v>520</v>
      </c>
      <c r="D550" s="274">
        <v>55</v>
      </c>
      <c r="E550" s="274">
        <v>1966</v>
      </c>
      <c r="F550" s="167" t="s">
        <v>494</v>
      </c>
      <c r="G550" s="167">
        <v>2512.12</v>
      </c>
      <c r="H550" s="167">
        <v>16</v>
      </c>
      <c r="I550" s="167">
        <f t="shared" si="302"/>
        <v>16</v>
      </c>
      <c r="J550" s="167">
        <v>8.8</v>
      </c>
      <c r="K550" s="167">
        <f t="shared" si="313"/>
        <v>12.634</v>
      </c>
      <c r="L550" s="167">
        <f t="shared" si="314"/>
        <v>11.818000000000001</v>
      </c>
      <c r="M550" s="167">
        <v>66</v>
      </c>
      <c r="N550" s="167">
        <f t="shared" si="305"/>
        <v>3.3659999999999997</v>
      </c>
      <c r="O550" s="167">
        <v>82</v>
      </c>
      <c r="P550" s="167">
        <f t="shared" si="306"/>
        <v>4.1819999999999995</v>
      </c>
      <c r="Q550" s="167">
        <f t="shared" si="315"/>
        <v>160</v>
      </c>
      <c r="R550" s="167">
        <f t="shared" si="316"/>
        <v>229.70909090909092</v>
      </c>
      <c r="S550" s="167">
        <f t="shared" si="317"/>
        <v>214.8727272727273</v>
      </c>
      <c r="T550" s="167">
        <f t="shared" si="318"/>
        <v>3.0180000000000007</v>
      </c>
      <c r="U550" s="167">
        <f t="shared" si="319"/>
        <v>-0.8159999999999998</v>
      </c>
      <c r="V550" s="167">
        <f t="shared" si="320"/>
        <v>16</v>
      </c>
    </row>
    <row r="551" spans="1:22" ht="12.75">
      <c r="A551" s="300"/>
      <c r="B551" s="73">
        <v>135</v>
      </c>
      <c r="C551" s="12" t="s">
        <v>521</v>
      </c>
      <c r="D551" s="274">
        <v>55</v>
      </c>
      <c r="E551" s="274">
        <v>1967</v>
      </c>
      <c r="F551" s="167" t="s">
        <v>494</v>
      </c>
      <c r="G551" s="167">
        <v>2494.33</v>
      </c>
      <c r="H551" s="167">
        <v>18</v>
      </c>
      <c r="I551" s="167">
        <f t="shared" si="302"/>
        <v>18</v>
      </c>
      <c r="J551" s="167">
        <v>8.72</v>
      </c>
      <c r="K551" s="167">
        <f t="shared" si="313"/>
        <v>14.634</v>
      </c>
      <c r="L551" s="167">
        <f t="shared" si="314"/>
        <v>14.43</v>
      </c>
      <c r="M551" s="167">
        <v>66</v>
      </c>
      <c r="N551" s="167">
        <f t="shared" si="305"/>
        <v>3.3659999999999997</v>
      </c>
      <c r="O551" s="167">
        <v>70</v>
      </c>
      <c r="P551" s="167">
        <f t="shared" si="306"/>
        <v>3.57</v>
      </c>
      <c r="Q551" s="167">
        <f t="shared" si="315"/>
        <v>158.54545454545453</v>
      </c>
      <c r="R551" s="167">
        <f t="shared" si="316"/>
        <v>266.07272727272726</v>
      </c>
      <c r="S551" s="167">
        <f t="shared" si="317"/>
        <v>262.3636363636364</v>
      </c>
      <c r="T551" s="167">
        <f t="shared" si="318"/>
        <v>5.709999999999999</v>
      </c>
      <c r="U551" s="167">
        <f t="shared" si="319"/>
        <v>-0.20400000000000018</v>
      </c>
      <c r="V551" s="167">
        <f t="shared" si="320"/>
        <v>4</v>
      </c>
    </row>
    <row r="552" spans="1:22" ht="12.75">
      <c r="A552" s="300"/>
      <c r="B552" s="73">
        <v>136</v>
      </c>
      <c r="C552" s="12" t="s">
        <v>522</v>
      </c>
      <c r="D552" s="274">
        <v>40</v>
      </c>
      <c r="E552" s="274">
        <v>1981</v>
      </c>
      <c r="F552" s="167" t="s">
        <v>494</v>
      </c>
      <c r="G552" s="167">
        <v>2263.97</v>
      </c>
      <c r="H552" s="167">
        <v>15.1</v>
      </c>
      <c r="I552" s="167">
        <f t="shared" si="302"/>
        <v>15.1</v>
      </c>
      <c r="J552" s="167">
        <v>6.4</v>
      </c>
      <c r="K552" s="167">
        <f t="shared" si="313"/>
        <v>12.805</v>
      </c>
      <c r="L552" s="167">
        <f t="shared" si="314"/>
        <v>12.346</v>
      </c>
      <c r="M552" s="167">
        <v>45</v>
      </c>
      <c r="N552" s="167">
        <f t="shared" si="305"/>
        <v>2.295</v>
      </c>
      <c r="O552" s="167">
        <v>54</v>
      </c>
      <c r="P552" s="167">
        <f t="shared" si="306"/>
        <v>2.754</v>
      </c>
      <c r="Q552" s="167">
        <f t="shared" si="315"/>
        <v>160</v>
      </c>
      <c r="R552" s="167">
        <f t="shared" si="316"/>
        <v>320.125</v>
      </c>
      <c r="S552" s="167">
        <f t="shared" si="317"/>
        <v>308.65</v>
      </c>
      <c r="T552" s="167">
        <f t="shared" si="318"/>
        <v>5.946</v>
      </c>
      <c r="U552" s="167">
        <f t="shared" si="319"/>
        <v>-0.4590000000000001</v>
      </c>
      <c r="V552" s="167">
        <f t="shared" si="320"/>
        <v>9</v>
      </c>
    </row>
    <row r="553" spans="1:22" ht="12.75">
      <c r="A553" s="300"/>
      <c r="B553" s="73">
        <v>137</v>
      </c>
      <c r="C553" s="12" t="s">
        <v>523</v>
      </c>
      <c r="D553" s="274">
        <v>80</v>
      </c>
      <c r="E553" s="274">
        <v>1970</v>
      </c>
      <c r="F553" s="167" t="s">
        <v>494</v>
      </c>
      <c r="G553" s="167">
        <v>3810.59</v>
      </c>
      <c r="H553" s="167">
        <v>29</v>
      </c>
      <c r="I553" s="167">
        <f t="shared" si="302"/>
        <v>29</v>
      </c>
      <c r="J553" s="167">
        <v>12.65</v>
      </c>
      <c r="K553" s="167">
        <f t="shared" si="313"/>
        <v>22.37</v>
      </c>
      <c r="L553" s="167">
        <f t="shared" si="314"/>
        <v>23.441000000000003</v>
      </c>
      <c r="M553" s="167">
        <v>130</v>
      </c>
      <c r="N553" s="167">
        <f t="shared" si="305"/>
        <v>6.63</v>
      </c>
      <c r="O553" s="167">
        <v>109</v>
      </c>
      <c r="P553" s="167">
        <f t="shared" si="306"/>
        <v>5.558999999999999</v>
      </c>
      <c r="Q553" s="167">
        <f t="shared" si="315"/>
        <v>158.125</v>
      </c>
      <c r="R553" s="167">
        <f t="shared" si="316"/>
        <v>279.625</v>
      </c>
      <c r="S553" s="167">
        <f t="shared" si="317"/>
        <v>293.01250000000005</v>
      </c>
      <c r="T553" s="167">
        <f>L553-J553</f>
        <v>10.791000000000002</v>
      </c>
      <c r="U553" s="167">
        <f t="shared" si="319"/>
        <v>1.0710000000000006</v>
      </c>
      <c r="V553" s="167">
        <f t="shared" si="320"/>
        <v>-21</v>
      </c>
    </row>
    <row r="554" spans="1:22" ht="12.75">
      <c r="A554" s="300"/>
      <c r="B554" s="73">
        <v>138</v>
      </c>
      <c r="C554" s="12" t="s">
        <v>554</v>
      </c>
      <c r="D554" s="274">
        <v>15</v>
      </c>
      <c r="E554" s="274" t="s">
        <v>25</v>
      </c>
      <c r="F554" s="167">
        <v>903.05</v>
      </c>
      <c r="G554" s="167">
        <v>903.05</v>
      </c>
      <c r="H554" s="167">
        <v>3.93</v>
      </c>
      <c r="I554" s="167">
        <f t="shared" si="302"/>
        <v>3.93</v>
      </c>
      <c r="J554" s="167">
        <f aca="true" t="shared" si="321" ref="J554:J563">D554*0.1456</f>
        <v>2.184</v>
      </c>
      <c r="K554" s="167">
        <f t="shared" si="313"/>
        <v>2.8793</v>
      </c>
      <c r="L554" s="167">
        <f t="shared" si="314"/>
        <v>2.824</v>
      </c>
      <c r="M554" s="167">
        <v>19</v>
      </c>
      <c r="N554" s="167">
        <f aca="true" t="shared" si="322" ref="N554:N563">M554*0.0553</f>
        <v>1.0507</v>
      </c>
      <c r="O554" s="167">
        <v>20</v>
      </c>
      <c r="P554" s="167">
        <f aca="true" t="shared" si="323" ref="P554:P563">O554*0.0553</f>
        <v>1.106</v>
      </c>
      <c r="Q554" s="167">
        <v>160</v>
      </c>
      <c r="R554" s="167">
        <f t="shared" si="316"/>
        <v>191.95333333333335</v>
      </c>
      <c r="S554" s="167">
        <f t="shared" si="317"/>
        <v>188.26666666666668</v>
      </c>
      <c r="T554" s="167">
        <f aca="true" t="shared" si="324" ref="T554:T571">L554-J554</f>
        <v>0.6399999999999997</v>
      </c>
      <c r="U554" s="167">
        <f t="shared" si="319"/>
        <v>-0.05530000000000013</v>
      </c>
      <c r="V554" s="167">
        <f t="shared" si="320"/>
        <v>1</v>
      </c>
    </row>
    <row r="555" spans="1:22" ht="12.75">
      <c r="A555" s="300"/>
      <c r="B555" s="73">
        <v>139</v>
      </c>
      <c r="C555" s="12" t="s">
        <v>555</v>
      </c>
      <c r="D555" s="274">
        <v>7</v>
      </c>
      <c r="E555" s="274" t="s">
        <v>25</v>
      </c>
      <c r="F555" s="167">
        <v>337.32</v>
      </c>
      <c r="G555" s="167">
        <v>337.32</v>
      </c>
      <c r="H555" s="167">
        <v>2.213</v>
      </c>
      <c r="I555" s="167">
        <f t="shared" si="302"/>
        <v>2.213</v>
      </c>
      <c r="J555" s="167">
        <f t="shared" si="321"/>
        <v>1.0192</v>
      </c>
      <c r="K555" s="167">
        <f t="shared" si="313"/>
        <v>1.6047</v>
      </c>
      <c r="L555" s="167">
        <f t="shared" si="314"/>
        <v>1.9918</v>
      </c>
      <c r="M555" s="167">
        <v>11</v>
      </c>
      <c r="N555" s="167">
        <f t="shared" si="322"/>
        <v>0.6083000000000001</v>
      </c>
      <c r="O555" s="167">
        <v>4</v>
      </c>
      <c r="P555" s="167">
        <f t="shared" si="323"/>
        <v>0.2212</v>
      </c>
      <c r="Q555" s="167">
        <v>160</v>
      </c>
      <c r="R555" s="167">
        <f t="shared" si="316"/>
        <v>229.24285714285716</v>
      </c>
      <c r="S555" s="167">
        <f t="shared" si="317"/>
        <v>284.54285714285714</v>
      </c>
      <c r="T555" s="167">
        <f t="shared" si="324"/>
        <v>0.9725999999999999</v>
      </c>
      <c r="U555" s="167">
        <f t="shared" si="319"/>
        <v>0.38710000000000006</v>
      </c>
      <c r="V555" s="167">
        <f t="shared" si="320"/>
        <v>-7</v>
      </c>
    </row>
    <row r="556" spans="1:22" ht="12.75">
      <c r="A556" s="300"/>
      <c r="B556" s="73">
        <v>140</v>
      </c>
      <c r="C556" s="6" t="s">
        <v>556</v>
      </c>
      <c r="D556" s="274">
        <v>4</v>
      </c>
      <c r="E556" s="274" t="s">
        <v>25</v>
      </c>
      <c r="F556" s="167">
        <v>254.45</v>
      </c>
      <c r="G556" s="167">
        <v>254.45</v>
      </c>
      <c r="H556" s="167">
        <v>1.103</v>
      </c>
      <c r="I556" s="167">
        <f t="shared" si="302"/>
        <v>1.103</v>
      </c>
      <c r="J556" s="167">
        <f t="shared" si="321"/>
        <v>0.5824</v>
      </c>
      <c r="K556" s="167">
        <f t="shared" si="313"/>
        <v>0.9371</v>
      </c>
      <c r="L556" s="167">
        <f t="shared" si="314"/>
        <v>0.9371</v>
      </c>
      <c r="M556" s="167">
        <v>3</v>
      </c>
      <c r="N556" s="167">
        <f t="shared" si="322"/>
        <v>0.1659</v>
      </c>
      <c r="O556" s="167">
        <v>3</v>
      </c>
      <c r="P556" s="167">
        <f t="shared" si="323"/>
        <v>0.1659</v>
      </c>
      <c r="Q556" s="167">
        <v>160</v>
      </c>
      <c r="R556" s="167">
        <f t="shared" si="316"/>
        <v>234.275</v>
      </c>
      <c r="S556" s="167">
        <f t="shared" si="317"/>
        <v>234.275</v>
      </c>
      <c r="T556" s="167">
        <f t="shared" si="324"/>
        <v>0.3547</v>
      </c>
      <c r="U556" s="167">
        <f t="shared" si="319"/>
        <v>0</v>
      </c>
      <c r="V556" s="167">
        <f t="shared" si="320"/>
        <v>0</v>
      </c>
    </row>
    <row r="557" spans="1:22" ht="12.75">
      <c r="A557" s="300"/>
      <c r="B557" s="73">
        <v>141</v>
      </c>
      <c r="C557" s="6" t="s">
        <v>557</v>
      </c>
      <c r="D557" s="274">
        <v>4</v>
      </c>
      <c r="E557" s="274" t="s">
        <v>25</v>
      </c>
      <c r="F557" s="167">
        <v>306.08</v>
      </c>
      <c r="G557" s="167">
        <v>306.08</v>
      </c>
      <c r="H557" s="167">
        <v>1.137</v>
      </c>
      <c r="I557" s="167">
        <f t="shared" si="302"/>
        <v>1.137</v>
      </c>
      <c r="J557" s="167">
        <f t="shared" si="321"/>
        <v>0.5824</v>
      </c>
      <c r="K557" s="167">
        <f t="shared" si="313"/>
        <v>0.9158</v>
      </c>
      <c r="L557" s="167">
        <f t="shared" si="314"/>
        <v>0.8052</v>
      </c>
      <c r="M557" s="167">
        <v>4</v>
      </c>
      <c r="N557" s="167">
        <f t="shared" si="322"/>
        <v>0.2212</v>
      </c>
      <c r="O557" s="167">
        <v>6</v>
      </c>
      <c r="P557" s="167">
        <f t="shared" si="323"/>
        <v>0.3318</v>
      </c>
      <c r="Q557" s="167">
        <v>160</v>
      </c>
      <c r="R557" s="167">
        <f t="shared" si="316"/>
        <v>228.95</v>
      </c>
      <c r="S557" s="167">
        <f t="shared" si="317"/>
        <v>201.3</v>
      </c>
      <c r="T557" s="167">
        <f t="shared" si="324"/>
        <v>0.2228</v>
      </c>
      <c r="U557" s="167">
        <f t="shared" si="319"/>
        <v>-0.11059999999999998</v>
      </c>
      <c r="V557" s="167">
        <f t="shared" si="320"/>
        <v>2</v>
      </c>
    </row>
    <row r="558" spans="1:22" ht="12.75">
      <c r="A558" s="300"/>
      <c r="B558" s="73">
        <v>142</v>
      </c>
      <c r="C558" s="6" t="s">
        <v>558</v>
      </c>
      <c r="D558" s="274">
        <v>7</v>
      </c>
      <c r="E558" s="274" t="s">
        <v>25</v>
      </c>
      <c r="F558" s="167">
        <v>509.44</v>
      </c>
      <c r="G558" s="167">
        <v>509.44</v>
      </c>
      <c r="H558" s="167">
        <v>1.89</v>
      </c>
      <c r="I558" s="167">
        <f t="shared" si="302"/>
        <v>1.89</v>
      </c>
      <c r="J558" s="167">
        <f t="shared" si="321"/>
        <v>1.0192</v>
      </c>
      <c r="K558" s="167">
        <f t="shared" si="313"/>
        <v>1.5581999999999998</v>
      </c>
      <c r="L558" s="167">
        <f t="shared" si="314"/>
        <v>1.69092</v>
      </c>
      <c r="M558" s="167">
        <v>6</v>
      </c>
      <c r="N558" s="167">
        <f t="shared" si="322"/>
        <v>0.3318</v>
      </c>
      <c r="O558" s="167">
        <v>3.6</v>
      </c>
      <c r="P558" s="167">
        <f t="shared" si="323"/>
        <v>0.19908</v>
      </c>
      <c r="Q558" s="167">
        <v>160</v>
      </c>
      <c r="R558" s="167">
        <f t="shared" si="316"/>
        <v>222.59999999999997</v>
      </c>
      <c r="S558" s="167">
        <f t="shared" si="317"/>
        <v>241.56</v>
      </c>
      <c r="T558" s="167">
        <f t="shared" si="324"/>
        <v>0.6717199999999999</v>
      </c>
      <c r="U558" s="167">
        <f t="shared" si="319"/>
        <v>0.13271999999999998</v>
      </c>
      <c r="V558" s="167">
        <f t="shared" si="320"/>
        <v>-2.4</v>
      </c>
    </row>
    <row r="559" spans="1:22" ht="12.75">
      <c r="A559" s="300"/>
      <c r="B559" s="73">
        <v>143</v>
      </c>
      <c r="C559" s="6" t="s">
        <v>559</v>
      </c>
      <c r="D559" s="274">
        <v>24</v>
      </c>
      <c r="E559" s="274" t="s">
        <v>25</v>
      </c>
      <c r="F559" s="167">
        <v>906.24</v>
      </c>
      <c r="G559" s="167">
        <v>906.24</v>
      </c>
      <c r="H559" s="167">
        <v>6.489</v>
      </c>
      <c r="I559" s="167">
        <f t="shared" si="302"/>
        <v>6.489</v>
      </c>
      <c r="J559" s="167">
        <f t="shared" si="321"/>
        <v>3.4944</v>
      </c>
      <c r="K559" s="167">
        <f t="shared" si="313"/>
        <v>5.3277</v>
      </c>
      <c r="L559" s="167">
        <f t="shared" si="314"/>
        <v>5.1617999999999995</v>
      </c>
      <c r="M559" s="167">
        <v>21</v>
      </c>
      <c r="N559" s="167">
        <f t="shared" si="322"/>
        <v>1.1613</v>
      </c>
      <c r="O559" s="167">
        <v>24</v>
      </c>
      <c r="P559" s="167">
        <f t="shared" si="323"/>
        <v>1.3272</v>
      </c>
      <c r="Q559" s="167">
        <v>160</v>
      </c>
      <c r="R559" s="167">
        <f t="shared" si="316"/>
        <v>221.98749999999998</v>
      </c>
      <c r="S559" s="167">
        <f t="shared" si="317"/>
        <v>215.07499999999996</v>
      </c>
      <c r="T559" s="167">
        <f t="shared" si="324"/>
        <v>1.6673999999999993</v>
      </c>
      <c r="U559" s="167">
        <f t="shared" si="319"/>
        <v>-0.16589999999999994</v>
      </c>
      <c r="V559" s="167">
        <f t="shared" si="320"/>
        <v>3</v>
      </c>
    </row>
    <row r="560" spans="1:22" ht="12.75">
      <c r="A560" s="300"/>
      <c r="B560" s="73">
        <v>144</v>
      </c>
      <c r="C560" s="6" t="s">
        <v>560</v>
      </c>
      <c r="D560" s="274">
        <v>6</v>
      </c>
      <c r="E560" s="274" t="s">
        <v>25</v>
      </c>
      <c r="F560" s="167">
        <v>337.61</v>
      </c>
      <c r="G560" s="167">
        <v>337.61</v>
      </c>
      <c r="H560" s="167">
        <v>1.85</v>
      </c>
      <c r="I560" s="167">
        <f t="shared" si="302"/>
        <v>1.85</v>
      </c>
      <c r="J560" s="167">
        <f t="shared" si="321"/>
        <v>0.8736</v>
      </c>
      <c r="K560" s="167">
        <f t="shared" si="313"/>
        <v>1.2970000000000002</v>
      </c>
      <c r="L560" s="167">
        <f t="shared" si="314"/>
        <v>1.1864000000000001</v>
      </c>
      <c r="M560" s="167">
        <v>10</v>
      </c>
      <c r="N560" s="167">
        <f t="shared" si="322"/>
        <v>0.553</v>
      </c>
      <c r="O560" s="167">
        <v>12</v>
      </c>
      <c r="P560" s="167">
        <f t="shared" si="323"/>
        <v>0.6636</v>
      </c>
      <c r="Q560" s="167">
        <v>160</v>
      </c>
      <c r="R560" s="167">
        <f t="shared" si="316"/>
        <v>216.1666666666667</v>
      </c>
      <c r="S560" s="167">
        <f t="shared" si="317"/>
        <v>197.73333333333335</v>
      </c>
      <c r="T560" s="167">
        <f t="shared" si="324"/>
        <v>0.3128000000000001</v>
      </c>
      <c r="U560" s="167">
        <f t="shared" si="319"/>
        <v>-0.11059999999999992</v>
      </c>
      <c r="V560" s="167">
        <f t="shared" si="320"/>
        <v>2</v>
      </c>
    </row>
    <row r="561" spans="1:22" ht="12.75">
      <c r="A561" s="300"/>
      <c r="B561" s="73">
        <v>145</v>
      </c>
      <c r="C561" s="6" t="s">
        <v>561</v>
      </c>
      <c r="D561" s="274">
        <v>36</v>
      </c>
      <c r="E561" s="274" t="s">
        <v>25</v>
      </c>
      <c r="F561" s="167">
        <v>1340.56</v>
      </c>
      <c r="G561" s="167">
        <v>1340.56</v>
      </c>
      <c r="H561" s="167">
        <v>8.982</v>
      </c>
      <c r="I561" s="167">
        <f t="shared" si="302"/>
        <v>8.982</v>
      </c>
      <c r="J561" s="167">
        <f t="shared" si="321"/>
        <v>5.2416</v>
      </c>
      <c r="K561" s="167">
        <f t="shared" si="313"/>
        <v>7.599499999999999</v>
      </c>
      <c r="L561" s="167">
        <f t="shared" si="314"/>
        <v>6.244649999999999</v>
      </c>
      <c r="M561" s="167">
        <v>25</v>
      </c>
      <c r="N561" s="167">
        <f t="shared" si="322"/>
        <v>1.3825</v>
      </c>
      <c r="O561" s="167">
        <v>49.5</v>
      </c>
      <c r="P561" s="167">
        <f t="shared" si="323"/>
        <v>2.73735</v>
      </c>
      <c r="Q561" s="167">
        <v>160</v>
      </c>
      <c r="R561" s="167">
        <f t="shared" si="316"/>
        <v>211.0972222222222</v>
      </c>
      <c r="S561" s="167">
        <f t="shared" si="317"/>
        <v>173.46249999999998</v>
      </c>
      <c r="T561" s="167">
        <f t="shared" si="324"/>
        <v>1.003049999999999</v>
      </c>
      <c r="U561" s="167">
        <f t="shared" si="319"/>
        <v>-1.35485</v>
      </c>
      <c r="V561" s="167">
        <f t="shared" si="320"/>
        <v>24.5</v>
      </c>
    </row>
    <row r="562" spans="1:22" ht="12.75">
      <c r="A562" s="300"/>
      <c r="B562" s="73">
        <v>146</v>
      </c>
      <c r="C562" s="6" t="s">
        <v>562</v>
      </c>
      <c r="D562" s="274">
        <v>5</v>
      </c>
      <c r="E562" s="274" t="s">
        <v>25</v>
      </c>
      <c r="F562" s="167">
        <v>323.73</v>
      </c>
      <c r="G562" s="167">
        <v>323.73</v>
      </c>
      <c r="H562" s="167">
        <v>1.269</v>
      </c>
      <c r="I562" s="167">
        <f t="shared" si="302"/>
        <v>1.269</v>
      </c>
      <c r="J562" s="167">
        <f t="shared" si="321"/>
        <v>0.728</v>
      </c>
      <c r="K562" s="167">
        <f t="shared" si="313"/>
        <v>0.9371999999999999</v>
      </c>
      <c r="L562" s="167">
        <f t="shared" si="314"/>
        <v>0.6053999999999999</v>
      </c>
      <c r="M562" s="167">
        <v>6</v>
      </c>
      <c r="N562" s="167">
        <f t="shared" si="322"/>
        <v>0.3318</v>
      </c>
      <c r="O562" s="167">
        <v>12</v>
      </c>
      <c r="P562" s="167">
        <f t="shared" si="323"/>
        <v>0.6636</v>
      </c>
      <c r="Q562" s="167">
        <v>160</v>
      </c>
      <c r="R562" s="167">
        <f t="shared" si="316"/>
        <v>187.44</v>
      </c>
      <c r="S562" s="167">
        <f t="shared" si="317"/>
        <v>121.08</v>
      </c>
      <c r="T562" s="167">
        <f t="shared" si="324"/>
        <v>-0.12260000000000004</v>
      </c>
      <c r="U562" s="167">
        <f t="shared" si="319"/>
        <v>-0.3318</v>
      </c>
      <c r="V562" s="167">
        <f t="shared" si="320"/>
        <v>6</v>
      </c>
    </row>
    <row r="563" spans="1:22" ht="12.75">
      <c r="A563" s="300"/>
      <c r="B563" s="73">
        <v>147</v>
      </c>
      <c r="C563" s="6" t="s">
        <v>563</v>
      </c>
      <c r="D563" s="274">
        <v>22</v>
      </c>
      <c r="E563" s="274" t="s">
        <v>25</v>
      </c>
      <c r="F563" s="167">
        <v>1107.86</v>
      </c>
      <c r="G563" s="167">
        <v>1107.86</v>
      </c>
      <c r="H563" s="167">
        <v>5.768</v>
      </c>
      <c r="I563" s="167">
        <f t="shared" si="302"/>
        <v>5.768</v>
      </c>
      <c r="J563" s="167">
        <f t="shared" si="321"/>
        <v>3.2032000000000003</v>
      </c>
      <c r="K563" s="167">
        <f t="shared" si="313"/>
        <v>4.109</v>
      </c>
      <c r="L563" s="167">
        <f t="shared" si="314"/>
        <v>3.8877999999999995</v>
      </c>
      <c r="M563" s="167">
        <v>30</v>
      </c>
      <c r="N563" s="167">
        <f t="shared" si="322"/>
        <v>1.659</v>
      </c>
      <c r="O563" s="167">
        <v>34</v>
      </c>
      <c r="P563" s="167">
        <f t="shared" si="323"/>
        <v>1.8802</v>
      </c>
      <c r="Q563" s="167">
        <v>160</v>
      </c>
      <c r="R563" s="167">
        <f t="shared" si="316"/>
        <v>186.77272727272728</v>
      </c>
      <c r="S563" s="167">
        <f t="shared" si="317"/>
        <v>176.7181818181818</v>
      </c>
      <c r="T563" s="167">
        <f t="shared" si="324"/>
        <v>0.6845999999999992</v>
      </c>
      <c r="U563" s="167">
        <f t="shared" si="319"/>
        <v>-0.22120000000000006</v>
      </c>
      <c r="V563" s="167">
        <f t="shared" si="320"/>
        <v>4</v>
      </c>
    </row>
    <row r="564" spans="1:22" ht="12.75">
      <c r="A564" s="300"/>
      <c r="B564" s="73">
        <v>148</v>
      </c>
      <c r="C564" s="61" t="s">
        <v>586</v>
      </c>
      <c r="D564" s="275">
        <v>143</v>
      </c>
      <c r="E564" s="275">
        <v>1980</v>
      </c>
      <c r="F564" s="175">
        <v>8328.31</v>
      </c>
      <c r="G564" s="175">
        <v>8328.31</v>
      </c>
      <c r="H564" s="175">
        <v>48</v>
      </c>
      <c r="I564" s="175">
        <f t="shared" si="302"/>
        <v>48</v>
      </c>
      <c r="J564" s="175">
        <v>22.88</v>
      </c>
      <c r="K564" s="175">
        <f t="shared" si="313"/>
        <v>36.27</v>
      </c>
      <c r="L564" s="175">
        <f t="shared" si="314"/>
        <v>33.071331</v>
      </c>
      <c r="M564" s="175">
        <v>230</v>
      </c>
      <c r="N564" s="175">
        <f aca="true" t="shared" si="325" ref="N564:N571">M564*0.051</f>
        <v>11.729999999999999</v>
      </c>
      <c r="O564" s="175">
        <v>278.78</v>
      </c>
      <c r="P564" s="175">
        <v>14.928669</v>
      </c>
      <c r="Q564" s="175">
        <f aca="true" t="shared" si="326" ref="Q564:Q571">J564*1000/D564</f>
        <v>160</v>
      </c>
      <c r="R564" s="175">
        <f t="shared" si="316"/>
        <v>253.63636363636363</v>
      </c>
      <c r="S564" s="175">
        <f t="shared" si="317"/>
        <v>231.26804895104894</v>
      </c>
      <c r="T564" s="175">
        <f t="shared" si="324"/>
        <v>10.191331000000002</v>
      </c>
      <c r="U564" s="175">
        <f t="shared" si="319"/>
        <v>-3.1986690000000007</v>
      </c>
      <c r="V564" s="175">
        <f t="shared" si="320"/>
        <v>48.77999999999997</v>
      </c>
    </row>
    <row r="565" spans="1:22" ht="12.75">
      <c r="A565" s="300"/>
      <c r="B565" s="73">
        <v>149</v>
      </c>
      <c r="C565" s="61" t="s">
        <v>587</v>
      </c>
      <c r="D565" s="275">
        <v>72</v>
      </c>
      <c r="E565" s="275">
        <v>1980</v>
      </c>
      <c r="F565" s="175">
        <v>4129.55</v>
      </c>
      <c r="G565" s="175">
        <v>4129.55</v>
      </c>
      <c r="H565" s="175">
        <v>25</v>
      </c>
      <c r="I565" s="175">
        <f t="shared" si="302"/>
        <v>25</v>
      </c>
      <c r="J565" s="175">
        <v>11.52</v>
      </c>
      <c r="K565" s="175">
        <f t="shared" si="313"/>
        <v>16.126</v>
      </c>
      <c r="L565" s="175">
        <f t="shared" si="314"/>
        <v>17.299938</v>
      </c>
      <c r="M565" s="175">
        <v>174</v>
      </c>
      <c r="N565" s="175">
        <f t="shared" si="325"/>
        <v>8.873999999999999</v>
      </c>
      <c r="O565" s="175">
        <v>143.792</v>
      </c>
      <c r="P565" s="175">
        <v>7.700062</v>
      </c>
      <c r="Q565" s="175">
        <f t="shared" si="326"/>
        <v>160</v>
      </c>
      <c r="R565" s="175">
        <f t="shared" si="316"/>
        <v>223.97222222222226</v>
      </c>
      <c r="S565" s="175">
        <f t="shared" si="317"/>
        <v>240.2769166666667</v>
      </c>
      <c r="T565" s="175">
        <f t="shared" si="324"/>
        <v>5.779938000000001</v>
      </c>
      <c r="U565" s="175">
        <f t="shared" si="319"/>
        <v>1.1739379999999988</v>
      </c>
      <c r="V565" s="175">
        <f t="shared" si="320"/>
        <v>-30.208</v>
      </c>
    </row>
    <row r="566" spans="1:22" ht="12.75">
      <c r="A566" s="300"/>
      <c r="B566" s="73">
        <v>150</v>
      </c>
      <c r="C566" s="24" t="s">
        <v>588</v>
      </c>
      <c r="D566" s="275">
        <v>38</v>
      </c>
      <c r="E566" s="275" t="s">
        <v>25</v>
      </c>
      <c r="F566" s="175">
        <v>2277.52</v>
      </c>
      <c r="G566" s="175">
        <v>2277.52</v>
      </c>
      <c r="H566" s="175">
        <v>10.447</v>
      </c>
      <c r="I566" s="175">
        <f t="shared" si="302"/>
        <v>10.447</v>
      </c>
      <c r="J566" s="175">
        <v>6</v>
      </c>
      <c r="K566" s="175">
        <f t="shared" si="313"/>
        <v>6.826</v>
      </c>
      <c r="L566" s="175">
        <f t="shared" si="314"/>
        <v>6.034051999999999</v>
      </c>
      <c r="M566" s="175">
        <v>71</v>
      </c>
      <c r="N566" s="175">
        <f t="shared" si="325"/>
        <v>3.6209999999999996</v>
      </c>
      <c r="O566" s="175">
        <v>82.408</v>
      </c>
      <c r="P566" s="175">
        <v>4.412948</v>
      </c>
      <c r="Q566" s="175">
        <f t="shared" si="326"/>
        <v>157.89473684210526</v>
      </c>
      <c r="R566" s="175">
        <f t="shared" si="316"/>
        <v>179.6315789473684</v>
      </c>
      <c r="S566" s="175">
        <f t="shared" si="317"/>
        <v>158.79084210526312</v>
      </c>
      <c r="T566" s="175">
        <f t="shared" si="324"/>
        <v>0.03405199999999908</v>
      </c>
      <c r="U566" s="175">
        <f t="shared" si="319"/>
        <v>-0.7919480000000005</v>
      </c>
      <c r="V566" s="175">
        <f t="shared" si="320"/>
        <v>11.408000000000001</v>
      </c>
    </row>
    <row r="567" spans="1:22" ht="12.75">
      <c r="A567" s="300"/>
      <c r="B567" s="73">
        <v>151</v>
      </c>
      <c r="C567" s="61" t="s">
        <v>592</v>
      </c>
      <c r="D567" s="275">
        <v>80</v>
      </c>
      <c r="E567" s="275" t="s">
        <v>25</v>
      </c>
      <c r="F567" s="175">
        <v>4301.2</v>
      </c>
      <c r="G567" s="175">
        <v>4301.2</v>
      </c>
      <c r="H567" s="175">
        <v>28</v>
      </c>
      <c r="I567" s="175">
        <f t="shared" si="302"/>
        <v>28</v>
      </c>
      <c r="J567" s="175">
        <v>12.8</v>
      </c>
      <c r="K567" s="175">
        <f t="shared" si="313"/>
        <v>16.117</v>
      </c>
      <c r="L567" s="175">
        <f t="shared" si="314"/>
        <v>19.817988</v>
      </c>
      <c r="M567" s="175">
        <v>233</v>
      </c>
      <c r="N567" s="175">
        <f t="shared" si="325"/>
        <v>11.883</v>
      </c>
      <c r="O567" s="175">
        <v>152.792</v>
      </c>
      <c r="P567" s="175">
        <v>8.182012</v>
      </c>
      <c r="Q567" s="175">
        <f t="shared" si="326"/>
        <v>160</v>
      </c>
      <c r="R567" s="175">
        <f t="shared" si="316"/>
        <v>201.4625</v>
      </c>
      <c r="S567" s="175">
        <f t="shared" si="317"/>
        <v>247.72485</v>
      </c>
      <c r="T567" s="175">
        <f t="shared" si="324"/>
        <v>7.017987999999999</v>
      </c>
      <c r="U567" s="175">
        <f t="shared" si="319"/>
        <v>3.700987999999999</v>
      </c>
      <c r="V567" s="175">
        <f t="shared" si="320"/>
        <v>-80.208</v>
      </c>
    </row>
    <row r="568" spans="1:22" ht="12.75">
      <c r="A568" s="300"/>
      <c r="B568" s="73">
        <v>152</v>
      </c>
      <c r="C568" s="61" t="s">
        <v>593</v>
      </c>
      <c r="D568" s="275">
        <v>36</v>
      </c>
      <c r="E568" s="275">
        <v>1987</v>
      </c>
      <c r="F568" s="175">
        <v>2115.27</v>
      </c>
      <c r="G568" s="175">
        <v>2115.27</v>
      </c>
      <c r="H568" s="175">
        <v>13.07</v>
      </c>
      <c r="I568" s="175">
        <f t="shared" si="302"/>
        <v>13.07</v>
      </c>
      <c r="J568" s="175">
        <v>5.643864</v>
      </c>
      <c r="K568" s="175">
        <f t="shared" si="313"/>
        <v>7.868</v>
      </c>
      <c r="L568" s="175">
        <f t="shared" si="314"/>
        <v>8.486709000000001</v>
      </c>
      <c r="M568" s="175">
        <v>102</v>
      </c>
      <c r="N568" s="175">
        <f t="shared" si="325"/>
        <v>5.202</v>
      </c>
      <c r="O568" s="175">
        <v>85.589</v>
      </c>
      <c r="P568" s="175">
        <v>4.583291</v>
      </c>
      <c r="Q568" s="175">
        <f t="shared" si="326"/>
        <v>156.774</v>
      </c>
      <c r="R568" s="175">
        <f t="shared" si="316"/>
        <v>218.55555555555554</v>
      </c>
      <c r="S568" s="175">
        <f t="shared" si="317"/>
        <v>235.7419166666667</v>
      </c>
      <c r="T568" s="175">
        <f t="shared" si="324"/>
        <v>2.8428450000000014</v>
      </c>
      <c r="U568" s="175">
        <f t="shared" si="319"/>
        <v>0.618709</v>
      </c>
      <c r="V568" s="175">
        <f t="shared" si="320"/>
        <v>-16.411</v>
      </c>
    </row>
    <row r="569" spans="1:22" ht="12.75">
      <c r="A569" s="300"/>
      <c r="B569" s="73">
        <v>153</v>
      </c>
      <c r="C569" s="95" t="s">
        <v>598</v>
      </c>
      <c r="D569" s="274">
        <v>40</v>
      </c>
      <c r="E569" s="274">
        <v>1960</v>
      </c>
      <c r="F569" s="175">
        <v>1500.19</v>
      </c>
      <c r="G569" s="175">
        <v>1500.19</v>
      </c>
      <c r="H569" s="175">
        <v>6</v>
      </c>
      <c r="I569" s="175">
        <f t="shared" si="302"/>
        <v>6</v>
      </c>
      <c r="J569" s="175">
        <v>0.4</v>
      </c>
      <c r="K569" s="175">
        <f t="shared" si="313"/>
        <v>1.359</v>
      </c>
      <c r="L569" s="175">
        <f t="shared" si="314"/>
        <v>2.504094</v>
      </c>
      <c r="M569" s="175">
        <v>91</v>
      </c>
      <c r="N569" s="175">
        <f t="shared" si="325"/>
        <v>4.641</v>
      </c>
      <c r="O569" s="175">
        <v>65.283</v>
      </c>
      <c r="P569" s="175">
        <v>3.495906</v>
      </c>
      <c r="Q569" s="175">
        <f t="shared" si="326"/>
        <v>10</v>
      </c>
      <c r="R569" s="175">
        <f t="shared" si="316"/>
        <v>33.975</v>
      </c>
      <c r="S569" s="175">
        <f t="shared" si="317"/>
        <v>62.60234999999999</v>
      </c>
      <c r="T569" s="175">
        <f t="shared" si="324"/>
        <v>2.104094</v>
      </c>
      <c r="U569" s="175">
        <f t="shared" si="319"/>
        <v>1.1450939999999998</v>
      </c>
      <c r="V569" s="175">
        <f t="shared" si="320"/>
        <v>-25.717</v>
      </c>
    </row>
    <row r="570" spans="1:22" ht="12.75">
      <c r="A570" s="300"/>
      <c r="B570" s="73">
        <v>154</v>
      </c>
      <c r="C570" s="95" t="s">
        <v>601</v>
      </c>
      <c r="D570" s="274">
        <v>6</v>
      </c>
      <c r="E570" s="274">
        <v>1958</v>
      </c>
      <c r="F570" s="175">
        <v>310.34</v>
      </c>
      <c r="G570" s="175">
        <v>310.34</v>
      </c>
      <c r="H570" s="175">
        <v>1</v>
      </c>
      <c r="I570" s="175">
        <f t="shared" si="302"/>
        <v>1</v>
      </c>
      <c r="J570" s="175">
        <v>0.06</v>
      </c>
      <c r="K570" s="175">
        <f t="shared" si="313"/>
        <v>0.745</v>
      </c>
      <c r="L570" s="175">
        <f t="shared" si="314"/>
        <v>0.7322500000000001</v>
      </c>
      <c r="M570" s="175">
        <v>5</v>
      </c>
      <c r="N570" s="175">
        <f t="shared" si="325"/>
        <v>0.255</v>
      </c>
      <c r="O570" s="175">
        <v>5</v>
      </c>
      <c r="P570" s="175">
        <v>0.26775</v>
      </c>
      <c r="Q570" s="175">
        <f t="shared" si="326"/>
        <v>10</v>
      </c>
      <c r="R570" s="175">
        <f t="shared" si="316"/>
        <v>124.16666666666667</v>
      </c>
      <c r="S570" s="175">
        <f t="shared" si="317"/>
        <v>122.04166666666669</v>
      </c>
      <c r="T570" s="175">
        <f t="shared" si="324"/>
        <v>0.67225</v>
      </c>
      <c r="U570" s="175">
        <f t="shared" si="319"/>
        <v>-0.012749999999999984</v>
      </c>
      <c r="V570" s="175">
        <f t="shared" si="320"/>
        <v>0</v>
      </c>
    </row>
    <row r="571" spans="1:22" ht="13.5" thickBot="1">
      <c r="A571" s="301"/>
      <c r="B571" s="210">
        <v>155</v>
      </c>
      <c r="C571" s="287" t="s">
        <v>602</v>
      </c>
      <c r="D571" s="288">
        <v>16</v>
      </c>
      <c r="E571" s="288" t="s">
        <v>25</v>
      </c>
      <c r="F571" s="289">
        <v>1140.77</v>
      </c>
      <c r="G571" s="289">
        <v>898.59</v>
      </c>
      <c r="H571" s="289">
        <v>5.838</v>
      </c>
      <c r="I571" s="289">
        <f t="shared" si="302"/>
        <v>5.838</v>
      </c>
      <c r="J571" s="289">
        <v>0.15</v>
      </c>
      <c r="K571" s="289">
        <f t="shared" si="313"/>
        <v>2.7270000000000003</v>
      </c>
      <c r="L571" s="289">
        <f t="shared" si="314"/>
        <v>2.482129</v>
      </c>
      <c r="M571" s="289">
        <v>61</v>
      </c>
      <c r="N571" s="289">
        <f t="shared" si="325"/>
        <v>3.1109999999999998</v>
      </c>
      <c r="O571" s="289">
        <v>62.668</v>
      </c>
      <c r="P571" s="289">
        <v>3.355871</v>
      </c>
      <c r="Q571" s="289">
        <f t="shared" si="326"/>
        <v>9.375</v>
      </c>
      <c r="R571" s="289">
        <f t="shared" si="316"/>
        <v>170.43750000000003</v>
      </c>
      <c r="S571" s="289">
        <f t="shared" si="317"/>
        <v>155.1330625</v>
      </c>
      <c r="T571" s="289">
        <f t="shared" si="324"/>
        <v>2.332129</v>
      </c>
      <c r="U571" s="289">
        <f t="shared" si="319"/>
        <v>-0.24487100000000028</v>
      </c>
      <c r="V571" s="289">
        <f t="shared" si="320"/>
        <v>1.6679999999999993</v>
      </c>
    </row>
    <row r="572" spans="1:3" ht="12.75">
      <c r="A572" s="14"/>
      <c r="B572" s="15"/>
      <c r="C572" s="14"/>
    </row>
    <row r="573" spans="1:3" ht="12.75">
      <c r="A573" s="14"/>
      <c r="B573" s="14"/>
      <c r="C573" s="14"/>
    </row>
    <row r="574" spans="1:3" ht="12.75">
      <c r="A574" s="14"/>
      <c r="B574" s="14"/>
      <c r="C574" s="14"/>
    </row>
  </sheetData>
  <sheetProtection/>
  <mergeCells count="16">
    <mergeCell ref="D1:V1"/>
    <mergeCell ref="A380:A416"/>
    <mergeCell ref="A417:A571"/>
    <mergeCell ref="A5:A268"/>
    <mergeCell ref="A269:A379"/>
    <mergeCell ref="T2:T3"/>
    <mergeCell ref="A2:A4"/>
    <mergeCell ref="B2:B4"/>
    <mergeCell ref="C2:C4"/>
    <mergeCell ref="D2:D3"/>
    <mergeCell ref="U2:U3"/>
    <mergeCell ref="V2:V3"/>
    <mergeCell ref="E2:E3"/>
    <mergeCell ref="F2:F3"/>
    <mergeCell ref="G2:G3"/>
    <mergeCell ref="H2:P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Mantas PAULAUSKAS</dc:creator>
  <cp:keywords/>
  <dc:description/>
  <cp:lastModifiedBy>Danguolė Turčinavičienė</cp:lastModifiedBy>
  <cp:lastPrinted>2008-11-13T09:10:59Z</cp:lastPrinted>
  <dcterms:created xsi:type="dcterms:W3CDTF">2007-12-03T08:09:16Z</dcterms:created>
  <dcterms:modified xsi:type="dcterms:W3CDTF">2011-08-23T12:58:10Z</dcterms:modified>
  <cp:category/>
  <cp:version/>
  <cp:contentType/>
  <cp:contentStatus/>
</cp:coreProperties>
</file>